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filterPrivacy="1" codeName="ThisWorkbook" defaultThemeVersion="124226"/>
  <bookViews>
    <workbookView xWindow="20124" yWindow="-12" windowWidth="20172" windowHeight="14280" tabRatio="789"/>
  </bookViews>
  <sheets>
    <sheet name="Grand Totals" sheetId="9" r:id="rId1"/>
    <sheet name="Funds" sheetId="3" r:id="rId2"/>
    <sheet name="Account_1" sheetId="15" r:id="rId3"/>
    <sheet name="Account_2" sheetId="17" r:id="rId4"/>
    <sheet name="RiskAnalysis" sheetId="24" r:id="rId5"/>
  </sheets>
  <definedNames>
    <definedName name="_Class">Funds!$C$90</definedName>
    <definedName name="_MaxLoss">Funds!$L$90</definedName>
    <definedName name="_Name">Funds!$B$90</definedName>
    <definedName name="_Purpose">Funds!$E$90</definedName>
    <definedName name="_Quote">Funds!$N$90</definedName>
    <definedName name="_Sector">Funds!$D$90</definedName>
    <definedName name="_Yield">Funds!$F$90</definedName>
    <definedName name="ABBV_Class">Funds!$C$195</definedName>
    <definedName name="ABBV_MaxLoss">Funds!$L$195</definedName>
    <definedName name="ABBV_Name">Funds!$B$195</definedName>
    <definedName name="ABBV_Purpose">Funds!$E$195</definedName>
    <definedName name="ABBV_Quote">Funds!$N$195</definedName>
    <definedName name="ABBV_Sector">Funds!$D$195</definedName>
    <definedName name="ABBV_Yield">Funds!$F$195</definedName>
    <definedName name="ABT_Class">Funds!$C$196</definedName>
    <definedName name="ABT_MaxLoss">Funds!$L$196</definedName>
    <definedName name="ABT_Name">Funds!$B$196</definedName>
    <definedName name="ABT_Purpose">Funds!$E$196</definedName>
    <definedName name="ABT_Quote">Funds!$N$196</definedName>
    <definedName name="ABT_Sector">Funds!$D$196</definedName>
    <definedName name="ABT_Yield">Funds!$F$196</definedName>
    <definedName name="Acc01_Income">Account_1!$J$7</definedName>
    <definedName name="Acc01_Total">Account_1!$H$7</definedName>
    <definedName name="Acc01_Yield">Account_1!$G$7</definedName>
    <definedName name="Acc02_Income">Account_2!$I$9</definedName>
    <definedName name="Acc02_Total">Account_2!$G$9</definedName>
    <definedName name="Acc02_Yield">Account_2!$F$9</definedName>
    <definedName name="AGG_Class">Funds!$C$34</definedName>
    <definedName name="AGG_MaxLoss">Funds!$L$34</definedName>
    <definedName name="AGG_Name">Funds!$B$34</definedName>
    <definedName name="AGG_Purpose">Funds!$E$34</definedName>
    <definedName name="AGG_Quote">Funds!$N$34</definedName>
    <definedName name="AGG_Sector">Funds!$D$34</definedName>
    <definedName name="AGG_Yield">Funds!$F$34</definedName>
    <definedName name="AGZ_Class">Funds!$C$28</definedName>
    <definedName name="AGZ_MaxLoss">Funds!$L$28</definedName>
    <definedName name="AGZ_Name">Funds!$B$28</definedName>
    <definedName name="AGZ_Purpose">Funds!$E$28</definedName>
    <definedName name="AGZ_Quote">Funds!$N$28</definedName>
    <definedName name="AGZ_Sector">Funds!$D$28</definedName>
    <definedName name="AGZ_Yield">Funds!$F$28</definedName>
    <definedName name="AIV_Class">Funds!$C$166</definedName>
    <definedName name="AIV_MaxLoss">Funds!$L$166</definedName>
    <definedName name="AIV_Name">Funds!$B$166</definedName>
    <definedName name="AIV_Purpose">Funds!$E$166</definedName>
    <definedName name="AIV_Quote">Funds!$N$166</definedName>
    <definedName name="AIV_Sector">Funds!$D$166</definedName>
    <definedName name="AIV_Yield">Funds!$F$166</definedName>
    <definedName name="ALT_Class">Funds!$C$197</definedName>
    <definedName name="ALT_MaxLoss">Funds!$L$197</definedName>
    <definedName name="ALT_Name">Funds!$B$197</definedName>
    <definedName name="ALT_Purpose">Funds!$E$197</definedName>
    <definedName name="ALT_Quote">Funds!$N$197</definedName>
    <definedName name="ALT_Sector">Funds!$D$197</definedName>
    <definedName name="ALT_Yield">Funds!$F$197</definedName>
    <definedName name="AMLP_Class">Funds!$C$87</definedName>
    <definedName name="AMLP_MaxLoss">Funds!$L$87</definedName>
    <definedName name="AMLP_Name">Funds!$B$87</definedName>
    <definedName name="AMLP_Purpose">Funds!$E$87</definedName>
    <definedName name="AMLP_Quote">Funds!$N$87</definedName>
    <definedName name="AMLP_Sector">Funds!$D$87</definedName>
    <definedName name="AMLP_Yield">Funds!$F$87</definedName>
    <definedName name="ANGL_Class">Funds!$C$45</definedName>
    <definedName name="ANGL_MaxLoss">Funds!$L$45</definedName>
    <definedName name="ANGL_Name">Funds!$B$45</definedName>
    <definedName name="ANGL_Purpose">Funds!$E$45</definedName>
    <definedName name="ANGL_Quote">Funds!$N$45</definedName>
    <definedName name="ANGL_Sector">Funds!$D$45</definedName>
    <definedName name="ANGL_Yield">Funds!$F$45</definedName>
    <definedName name="ARKG_Class">Funds!$C$178</definedName>
    <definedName name="ARKG_MaxLoss">Funds!$L$178</definedName>
    <definedName name="ARKG_Name">Funds!$B$178</definedName>
    <definedName name="ARKG_Purpose">Funds!$E$178</definedName>
    <definedName name="ARKG_Quote">Funds!$N$178</definedName>
    <definedName name="ARKG_Sector">Funds!$D$178</definedName>
    <definedName name="ARKG_Yield">Funds!$F$178</definedName>
    <definedName name="ARKK_Class">Funds!$C$179</definedName>
    <definedName name="ARKK_MaxLoss">Funds!$L$179</definedName>
    <definedName name="ARKK_Name">Funds!$B$179</definedName>
    <definedName name="ARKK_Purpose">Funds!$E$179</definedName>
    <definedName name="ARKK_Quote">Funds!$N$179</definedName>
    <definedName name="ARKK_Sector">Funds!$D$179</definedName>
    <definedName name="ARKK_Yield">Funds!$F$179</definedName>
    <definedName name="ARKQ_Class">Funds!$C$180</definedName>
    <definedName name="ARKQ_MaxLoss">Funds!$L$180</definedName>
    <definedName name="ARKQ_Name">Funds!$B$180</definedName>
    <definedName name="ARKQ_Purpose">Funds!$E$180</definedName>
    <definedName name="ARKQ_Quote">Funds!$N$180</definedName>
    <definedName name="ARKQ_Sector">Funds!$D$180</definedName>
    <definedName name="ARKQ_Yield">Funds!$F$180</definedName>
    <definedName name="ARKW_Class">Funds!$C$181</definedName>
    <definedName name="ARKW_MaxLoss">Funds!$L$181</definedName>
    <definedName name="ARKW_Name">Funds!$B$181</definedName>
    <definedName name="ARKW_Purpose">Funds!$E$181</definedName>
    <definedName name="ARKW_Quote">Funds!$N$181</definedName>
    <definedName name="ARKW_Sector">Funds!$D$181</definedName>
    <definedName name="ARKW_Yield">Funds!$F$181</definedName>
    <definedName name="AWF_Class">Funds!$C$52</definedName>
    <definedName name="AWF_MaxLoss">Funds!$L$52</definedName>
    <definedName name="AWF_Name">Funds!$B$52</definedName>
    <definedName name="AWF_Purpose">Funds!$E$52</definedName>
    <definedName name="AWF_Quote">Funds!$N$52</definedName>
    <definedName name="AWF_Sector">Funds!$D$52</definedName>
    <definedName name="AWF_Yield">Funds!$F$52</definedName>
    <definedName name="BA_Class">Funds!$C$198</definedName>
    <definedName name="BA_MaxLoss">Funds!$L$198</definedName>
    <definedName name="BA_Name">Funds!$B$198</definedName>
    <definedName name="BA_Purpose">Funds!$E$198</definedName>
    <definedName name="BA_Quote">Funds!$N$198</definedName>
    <definedName name="BA_Sector">Funds!$D$198</definedName>
    <definedName name="BA_Yield">Funds!$F$198</definedName>
    <definedName name="BIL_Class">Funds!$C$7</definedName>
    <definedName name="BIL_MaxLoss">Funds!$L$7</definedName>
    <definedName name="BIL_Name">Funds!$B$7</definedName>
    <definedName name="BIL_Purpose">Funds!$E$7</definedName>
    <definedName name="BIL_Quote">Funds!$N$7</definedName>
    <definedName name="BIL_Sector">Funds!$D$7</definedName>
    <definedName name="BIL_Yield">Funds!$F$7</definedName>
    <definedName name="BIP_Class">Funds!$C$88</definedName>
    <definedName name="BIP_MaxLoss">Funds!$L$88</definedName>
    <definedName name="BIP_Name">Funds!$B$88</definedName>
    <definedName name="BIP_Purpose">Funds!$E$88</definedName>
    <definedName name="BIP_Quote">Funds!$N$88</definedName>
    <definedName name="BIP_Sector">Funds!$D$88</definedName>
    <definedName name="BIP_Yield">Funds!$F$88</definedName>
    <definedName name="BKLN_Class">Funds!$C$48</definedName>
    <definedName name="BKLN_MaxLoss">Funds!$L$48</definedName>
    <definedName name="BKLN_Name">Funds!$B$48</definedName>
    <definedName name="BKLN_Purpose">Funds!$E$48</definedName>
    <definedName name="BKLN_Quote">Funds!$N$48</definedName>
    <definedName name="BKLN_Sector">Funds!$D$48</definedName>
    <definedName name="BKLN_Yield">Funds!$F$48</definedName>
    <definedName name="BND_Class">Funds!$C$31</definedName>
    <definedName name="BND_MaxLoss">Funds!$L$31</definedName>
    <definedName name="BND_Name">Funds!$B$31</definedName>
    <definedName name="BND_Purpose">Funds!$E$31</definedName>
    <definedName name="BND_Quote">Funds!$N$31</definedName>
    <definedName name="BND_Sector">Funds!$D$31</definedName>
    <definedName name="BND_Yield">Funds!$F$31</definedName>
    <definedName name="BNDW_Class">Funds!$C$26</definedName>
    <definedName name="BNDW_MaxLoss">Funds!$L$26</definedName>
    <definedName name="BNDW_Name">Funds!$B$26</definedName>
    <definedName name="BNDW_Purpose">Funds!$E$26</definedName>
    <definedName name="BNDW_Quote">Funds!$N$26</definedName>
    <definedName name="BNDW_Sector">Funds!$D$26</definedName>
    <definedName name="BNDW_Yield">Funds!$F$26</definedName>
    <definedName name="BNDX_Class">Funds!$C$25</definedName>
    <definedName name="BNDX_MaxLoss">Funds!$L$25</definedName>
    <definedName name="BNDX_Name">Funds!$B$25</definedName>
    <definedName name="BNDX_Purpose">Funds!$E$25</definedName>
    <definedName name="BNDX_Quote">Funds!$N$25</definedName>
    <definedName name="BNDX_Sector">Funds!$D$25</definedName>
    <definedName name="BNDX_Yield">Funds!$F$25</definedName>
    <definedName name="BOND_Class">Funds!$C$27</definedName>
    <definedName name="BOND_MaxLoss">Funds!$L$27</definedName>
    <definedName name="BOND_Name">Funds!$B$27</definedName>
    <definedName name="BOND_Purpose">Funds!$E$27</definedName>
    <definedName name="BOND_Quote">Funds!$N$27</definedName>
    <definedName name="BOND_Sector">Funds!$D$27</definedName>
    <definedName name="BOND_Yield">Funds!$F$27</definedName>
    <definedName name="BRKB_Class">Funds!$C$199</definedName>
    <definedName name="BRKB_MaxLoss">Funds!$L$199</definedName>
    <definedName name="BRKB_Name">Funds!$B$199</definedName>
    <definedName name="BRKB_Purpose">Funds!$E$199</definedName>
    <definedName name="BRKB_Quote">Funds!$N$199</definedName>
    <definedName name="BRKB_Sector">Funds!$D$199</definedName>
    <definedName name="BRKB_Yield">Funds!$F$199</definedName>
    <definedName name="BSV_Class">Funds!$C$19</definedName>
    <definedName name="BSV_MaxLoss">Funds!$L$19</definedName>
    <definedName name="BSV_Name">Funds!$B$19</definedName>
    <definedName name="BSV_Purpose">Funds!$E$19</definedName>
    <definedName name="BSV_Quote">Funds!$N$19</definedName>
    <definedName name="BSV_Sector">Funds!$D$19</definedName>
    <definedName name="BSV_Yield">Funds!$F$19</definedName>
    <definedName name="CCL_Class">Funds!$C$200</definedName>
    <definedName name="CCL_MaxLoss">Funds!$L$200</definedName>
    <definedName name="CCL_Name">Funds!$B$200</definedName>
    <definedName name="CCL_Purpose">Funds!$E$200</definedName>
    <definedName name="CCL_Quote">Funds!$N$200</definedName>
    <definedName name="CCL_Sector">Funds!$D$200</definedName>
    <definedName name="CCL_Yield">Funds!$F$200</definedName>
    <definedName name="CVI_Class">Funds!$C$201</definedName>
    <definedName name="CVI_MaxLoss">Funds!$L$201</definedName>
    <definedName name="CVI_Name">Funds!$B$201</definedName>
    <definedName name="CVI_Purpose">Funds!$E$201</definedName>
    <definedName name="CVI_Quote">Funds!$N$201</definedName>
    <definedName name="CVI_Sector">Funds!$D$201</definedName>
    <definedName name="CVI_Yield">Funds!$F$201</definedName>
    <definedName name="DEA_Class">Funds!$C$156</definedName>
    <definedName name="DEA_MaxLoss">Funds!$L$156</definedName>
    <definedName name="DEA_Name">Funds!$B$156</definedName>
    <definedName name="DEA_Purpose">Funds!$E$156</definedName>
    <definedName name="DEA_Quote">Funds!$N$156</definedName>
    <definedName name="DEA_Sector">Funds!$D$156</definedName>
    <definedName name="DEA_Yield">Funds!$F$156</definedName>
    <definedName name="DIS_Class">Funds!$C$202</definedName>
    <definedName name="DIS_MaxLoss">Funds!$L$202</definedName>
    <definedName name="DIS_Name">Funds!$B$202</definedName>
    <definedName name="DIS_Purpose">Funds!$E$202</definedName>
    <definedName name="DIS_Quote">Funds!$N$202</definedName>
    <definedName name="DIS_Sector">Funds!$D$202</definedName>
    <definedName name="DIS_Yield">Funds!$F$202</definedName>
    <definedName name="DLR_Class">Funds!$C$164</definedName>
    <definedName name="DLR_MaxLoss">Funds!$L$164</definedName>
    <definedName name="DLR_Name">Funds!$B$164</definedName>
    <definedName name="DLR_Purpose">Funds!$E$164</definedName>
    <definedName name="DLR_Quote">Funds!$N$164</definedName>
    <definedName name="DLR_Sector">Funds!$D$164</definedName>
    <definedName name="DLR_Yield">Funds!$F$164</definedName>
    <definedName name="DODIX_Class">Funds!$C$23</definedName>
    <definedName name="DODIX_MaxLoss">Funds!$L$23</definedName>
    <definedName name="DODIX_Name">Funds!$B$23</definedName>
    <definedName name="DODIX_Purpose">Funds!$E$23</definedName>
    <definedName name="DODIX_Quote">Funds!$N$23</definedName>
    <definedName name="DODIX_Sector">Funds!$D$23</definedName>
    <definedName name="DODIX_Yield">Funds!$F$23</definedName>
    <definedName name="DRE_Class">Funds!$C$157</definedName>
    <definedName name="DRE_MaxLoss">Funds!$L$157</definedName>
    <definedName name="DRE_Name">Funds!$B$157</definedName>
    <definedName name="DRE_Purpose">Funds!$E$157</definedName>
    <definedName name="DRE_Quote">Funds!$N$157</definedName>
    <definedName name="DRE_Sector">Funds!$D$157</definedName>
    <definedName name="DRE_Yield">Funds!$F$157</definedName>
    <definedName name="DWX_Class">Funds!$C$81</definedName>
    <definedName name="DWX_MaxLoss">Funds!$L$81</definedName>
    <definedName name="DWX_Name">Funds!$B$81</definedName>
    <definedName name="DWX_Purpose">Funds!$E$81</definedName>
    <definedName name="DWX_Quote">Funds!$N$81</definedName>
    <definedName name="DWX_Sector">Funds!$D$81</definedName>
    <definedName name="DWX_Yield">Funds!$F$81</definedName>
    <definedName name="EDOG_Class">Funds!$C$105</definedName>
    <definedName name="EDOG_MaxLoss">Funds!$L$105</definedName>
    <definedName name="EDOG_Name">Funds!$B$105</definedName>
    <definedName name="EDOG_Purpose">Funds!$E$105</definedName>
    <definedName name="EDOG_Quote">Funds!$N$105</definedName>
    <definedName name="EDOG_Sector">Funds!$D$105</definedName>
    <definedName name="EDOG_Yield">Funds!$F$105</definedName>
    <definedName name="EMB_Class">Funds!$C$103</definedName>
    <definedName name="EMB_MaxLoss">Funds!$L$103</definedName>
    <definedName name="EMB_Name">Funds!$B$103</definedName>
    <definedName name="EMB_Purpose">Funds!$E$103</definedName>
    <definedName name="EMB_Quote">Funds!$N$103</definedName>
    <definedName name="EMB_Sector">Funds!$D$103</definedName>
    <definedName name="EMB_Yield">Funds!$F$103</definedName>
    <definedName name="EVN_Class">Funds!$C$47</definedName>
    <definedName name="EVN_MaxLoss">Funds!$L$47</definedName>
    <definedName name="EVN_Name">Funds!$B$47</definedName>
    <definedName name="EVN_Purpose">Funds!$E$47</definedName>
    <definedName name="EVN_Quote">Funds!$N$47</definedName>
    <definedName name="EVN_Sector">Funds!$D$47</definedName>
    <definedName name="EVN_Yield">Funds!$F$47</definedName>
    <definedName name="EWU_Class">Funds!$C$182</definedName>
    <definedName name="EWU_MaxLoss">Funds!$L$182</definedName>
    <definedName name="EWU_Name">Funds!$B$182</definedName>
    <definedName name="EWU_Purpose">Funds!$E$182</definedName>
    <definedName name="EWU_Quote">Funds!$N$182</definedName>
    <definedName name="EWU_Sector">Funds!$D$182</definedName>
    <definedName name="EWU_Yield">Funds!$F$182</definedName>
    <definedName name="FFRHX_Class">Funds!$C$62</definedName>
    <definedName name="FFRHX_MaxLoss">Funds!$L$62</definedName>
    <definedName name="FFRHX_Name">Funds!$B$62</definedName>
    <definedName name="FFRHX_Purpose">Funds!$E$62</definedName>
    <definedName name="FFRHX_Quote">Funds!$N$62</definedName>
    <definedName name="FFRHX_Sector">Funds!$D$62</definedName>
    <definedName name="FFRHX_Yield">Funds!$F$62</definedName>
    <definedName name="FLO_Class">Funds!$C$75</definedName>
    <definedName name="FLO_MaxLoss">Funds!$L$75</definedName>
    <definedName name="FLO_Name">Funds!$B$75</definedName>
    <definedName name="FLO_Purpose">Funds!$E$75</definedName>
    <definedName name="FLO_Quote">Funds!$N$75</definedName>
    <definedName name="FLO_Sector">Funds!$D$75</definedName>
    <definedName name="FLO_Yield">Funds!$F$75</definedName>
    <definedName name="FSHBX_Class">Funds!$C$9</definedName>
    <definedName name="FSHBX_MaxLoss">Funds!$L$9</definedName>
    <definedName name="FSHBX_Name">Funds!$B$9</definedName>
    <definedName name="FSHBX_Purpose">Funds!$E$9</definedName>
    <definedName name="FSHBX_Quote">Funds!$N$9</definedName>
    <definedName name="FSHBX_Sector">Funds!$D$9</definedName>
    <definedName name="FSHBX_Yield">Funds!$F$9</definedName>
    <definedName name="FSK_Class">Funds!$C$86</definedName>
    <definedName name="FSK_MaxLoss">Funds!$L$86</definedName>
    <definedName name="FSK_Name">Funds!$B$86</definedName>
    <definedName name="FSK_Purpose">Funds!$E$86</definedName>
    <definedName name="FSK_Quote">Funds!$N$86</definedName>
    <definedName name="FSK_Sector">Funds!$D$86</definedName>
    <definedName name="FSK_Yield">Funds!$F$86</definedName>
    <definedName name="GHYG_Class">Funds!$C$49</definedName>
    <definedName name="GHYG_MaxLoss">Funds!$L$49</definedName>
    <definedName name="GHYG_Name">Funds!$B$49</definedName>
    <definedName name="GHYG_Purpose">Funds!$E$49</definedName>
    <definedName name="GHYG_Quote">Funds!$N$49</definedName>
    <definedName name="GHYG_Sector">Funds!$D$49</definedName>
    <definedName name="GHYG_Yield">Funds!$F$49</definedName>
    <definedName name="GLAD_Class">Funds!$C$80</definedName>
    <definedName name="GLAD_MaxLoss">Funds!$L$80</definedName>
    <definedName name="GLAD_Name">Funds!$B$80</definedName>
    <definedName name="GLAD_Purpose">Funds!$E$80</definedName>
    <definedName name="GLAD_Quote">Funds!$N$80</definedName>
    <definedName name="GLAD_Sector">Funds!$D$80</definedName>
    <definedName name="GLAD_Yield">Funds!$F$80</definedName>
    <definedName name="GM_Class">Funds!$C$203</definedName>
    <definedName name="GM_MaxLoss">Funds!$L$203</definedName>
    <definedName name="GM_Name">Funds!$B$203</definedName>
    <definedName name="GM_Purpose">Funds!$E$203</definedName>
    <definedName name="GM_Quote">Funds!$N$203</definedName>
    <definedName name="GM_Sector">Funds!$D$203</definedName>
    <definedName name="GM_Yield">Funds!$F$203</definedName>
    <definedName name="GRMN_Class">Funds!$C$205</definedName>
    <definedName name="GRMN_MaxLoss">Funds!$L$205</definedName>
    <definedName name="GRMN_Name">Funds!$B$205</definedName>
    <definedName name="GRMN_Purpose">Funds!$E$205</definedName>
    <definedName name="GRMN_Quote">Funds!$N$205</definedName>
    <definedName name="GRMN_Sector">Funds!$D$205</definedName>
    <definedName name="GRMN_Yield">Funds!$F$205</definedName>
    <definedName name="HDV_Class">Funds!$C$65</definedName>
    <definedName name="HDV_MaxLoss">Funds!$L$65</definedName>
    <definedName name="HDV_Name">Funds!$B$65</definedName>
    <definedName name="HDV_Purpose">Funds!$E$65</definedName>
    <definedName name="HDV_Quote">Funds!$N$65</definedName>
    <definedName name="HDV_Sector">Funds!$D$65</definedName>
    <definedName name="HDV_Yield">Funds!$F$65</definedName>
    <definedName name="HIE_Class">Funds!$C$169</definedName>
    <definedName name="HIE_MaxLoss">Funds!$L$169</definedName>
    <definedName name="HIE_Name">Funds!$B$169</definedName>
    <definedName name="HIE_Purpose">Funds!$E$169</definedName>
    <definedName name="HIE_Quote">Funds!$N$169</definedName>
    <definedName name="HIE_Sector">Funds!$D$169</definedName>
    <definedName name="HIE_Yield">Funds!$F$169</definedName>
    <definedName name="HTA_Class">Funds!$C$69</definedName>
    <definedName name="HTA_MaxLoss">Funds!$L$69</definedName>
    <definedName name="HTA_Name">Funds!$B$69</definedName>
    <definedName name="HTA_Purpose">Funds!$E$69</definedName>
    <definedName name="HTA_Quote">Funds!$N$69</definedName>
    <definedName name="HTA_Sector">Funds!$D$69</definedName>
    <definedName name="HTA_Yield">Funds!$F$69</definedName>
    <definedName name="HYLB_Class">Funds!$C$42</definedName>
    <definedName name="HYLB_MaxLoss">Funds!$L$42</definedName>
    <definedName name="HYLB_Name">Funds!$B$42</definedName>
    <definedName name="HYLB_Purpose">Funds!$E$42</definedName>
    <definedName name="HYLB_Quote">Funds!$N$42</definedName>
    <definedName name="HYLB_Sector">Funds!$D$42</definedName>
    <definedName name="HYLB_Yield">Funds!$F$42</definedName>
    <definedName name="IBM_Class">Funds!$C$204</definedName>
    <definedName name="IBM_MaxLoss">Funds!$L$204</definedName>
    <definedName name="IBM_Name">Funds!$B$204</definedName>
    <definedName name="IBM_Purpose">Funds!$E$204</definedName>
    <definedName name="IBM_Quote">Funds!$N$204</definedName>
    <definedName name="IBM_Sector">Funds!$D$204</definedName>
    <definedName name="IBM_Yield">Funds!$F$204</definedName>
    <definedName name="ICF_Class">Funds!$C$158</definedName>
    <definedName name="ICF_MaxLoss">Funds!$L$158</definedName>
    <definedName name="ICF_Name">Funds!$B$158</definedName>
    <definedName name="ICF_Purpose">Funds!$E$158</definedName>
    <definedName name="ICF_Quote">Funds!$N$158</definedName>
    <definedName name="ICF_Sector">Funds!$D$158</definedName>
    <definedName name="ICF_Yield">Funds!$F$158</definedName>
    <definedName name="ICLN_Class">Funds!$C$183</definedName>
    <definedName name="ICLN_MaxLoss">Funds!$L$183</definedName>
    <definedName name="ICLN_Name">Funds!$B$183</definedName>
    <definedName name="ICLN_Purpose">Funds!$E$183</definedName>
    <definedName name="ICLN_Quote">Funds!$N$183</definedName>
    <definedName name="ICLN_Sector">Funds!$D$183</definedName>
    <definedName name="ICLN_Yield">Funds!$F$183</definedName>
    <definedName name="ICSH_Class">Funds!$C$14</definedName>
    <definedName name="ICSH_MaxLoss">Funds!$L$14</definedName>
    <definedName name="ICSH_Name">Funds!$B$14</definedName>
    <definedName name="ICSH_Purpose">Funds!$E$14</definedName>
    <definedName name="ICSH_Quote">Funds!$N$14</definedName>
    <definedName name="ICSH_Sector">Funds!$D$14</definedName>
    <definedName name="ICSH_Yield">Funds!$F$14</definedName>
    <definedName name="IDV_Class">Funds!$C$77</definedName>
    <definedName name="IDV_MaxLoss">Funds!$L$77</definedName>
    <definedName name="IDV_Name">Funds!$B$77</definedName>
    <definedName name="IDV_Purpose">Funds!$E$77</definedName>
    <definedName name="IDV_Quote">Funds!$N$77</definedName>
    <definedName name="IDV_Sector">Funds!$D$77</definedName>
    <definedName name="IDV_Yield">Funds!$F$77</definedName>
    <definedName name="IJR_Class">Funds!$C$131</definedName>
    <definedName name="IJR_MaxLoss">Funds!$L$131</definedName>
    <definedName name="IJR_Name">Funds!$B$131</definedName>
    <definedName name="IJR_Purpose">Funds!$E$131</definedName>
    <definedName name="IJR_Quote">Funds!$N$131</definedName>
    <definedName name="IJR_Sector">Funds!$D$131</definedName>
    <definedName name="IJR_Yield">Funds!$F$131</definedName>
    <definedName name="IPFF_Class">Funds!$C$83</definedName>
    <definedName name="IPFF_MaxLoss">Funds!$L$83</definedName>
    <definedName name="IPFF_Name">Funds!$B$83</definedName>
    <definedName name="IPFF_Purpose">Funds!$E$83</definedName>
    <definedName name="IPFF_Quote">Funds!$N$83</definedName>
    <definedName name="IPFF_Sector">Funds!$D$83</definedName>
    <definedName name="IPFF_Yield">Funds!$F$83</definedName>
    <definedName name="IQDE_Class">Funds!$C$109</definedName>
    <definedName name="IQDE_MaxLoss">Funds!$L$109</definedName>
    <definedName name="IQDE_Name">Funds!$B$109</definedName>
    <definedName name="IQDE_Purpose">Funds!$E$109</definedName>
    <definedName name="IQDE_Quote">Funds!$N$109</definedName>
    <definedName name="IQDE_Sector">Funds!$D$109</definedName>
    <definedName name="IQDE_Yield">Funds!$F$109</definedName>
    <definedName name="IYR_Class">Funds!$C$159</definedName>
    <definedName name="IYR_MaxLoss">Funds!$L$159</definedName>
    <definedName name="IYR_Name">Funds!$B$159</definedName>
    <definedName name="IYR_Purpose">Funds!$E$159</definedName>
    <definedName name="IYR_Quote">Funds!$N$159</definedName>
    <definedName name="IYR_Sector">Funds!$D$159</definedName>
    <definedName name="IYR_Yield">Funds!$F$159</definedName>
    <definedName name="JETS_Class">Funds!$C$184</definedName>
    <definedName name="JETS_MaxLoss">Funds!$L$184</definedName>
    <definedName name="JETS_Name">Funds!$B$184</definedName>
    <definedName name="JETS_Purpose">Funds!$E$184</definedName>
    <definedName name="JETS_Quote">Funds!$N$184</definedName>
    <definedName name="JETS_Sector">Funds!$D$184</definedName>
    <definedName name="JETS_Yield">Funds!$F$184</definedName>
    <definedName name="LDUR_Class">Funds!$C$22</definedName>
    <definedName name="LDUR_MaxLoss">Funds!$L$22</definedName>
    <definedName name="LDUR_Name">Funds!$B$22</definedName>
    <definedName name="LDUR_Purpose">Funds!$E$22</definedName>
    <definedName name="LDUR_Quote">Funds!$N$22</definedName>
    <definedName name="LDUR_Sector">Funds!$D$22</definedName>
    <definedName name="LDUR_Yield">Funds!$F$22</definedName>
    <definedName name="LSBRX_Class">Funds!$C$41</definedName>
    <definedName name="LSBRX_MaxLoss">Funds!$L$41</definedName>
    <definedName name="LSBRX_Name">Funds!$B$41</definedName>
    <definedName name="LSBRX_Purpose">Funds!$E$41</definedName>
    <definedName name="LSBRX_Quote">Funds!$N$41</definedName>
    <definedName name="LSBRX_Sector">Funds!$D$41</definedName>
    <definedName name="LSBRX_Yield">Funds!$F$41</definedName>
    <definedName name="LUV_Class">Funds!$C$206</definedName>
    <definedName name="LUV_MaxLoss">Funds!$L$206</definedName>
    <definedName name="LUV_Name">Funds!$B$206</definedName>
    <definedName name="LUV_Purpose">Funds!$E$206</definedName>
    <definedName name="LUV_Quote">Funds!$N$206</definedName>
    <definedName name="LUV_Sector">Funds!$D$206</definedName>
    <definedName name="LUV_Yield">Funds!$F$206</definedName>
    <definedName name="LVHD_Class">Funds!$C$67</definedName>
    <definedName name="LVHD_MaxLoss">Funds!$L$67</definedName>
    <definedName name="LVHD_Name">Funds!$B$67</definedName>
    <definedName name="LVHD_Purpose">Funds!$E$67</definedName>
    <definedName name="LVHD_Quote">Funds!$N$67</definedName>
    <definedName name="LVHD_Sector">Funds!$D$67</definedName>
    <definedName name="LVHD_Yield">Funds!$F$67</definedName>
    <definedName name="MET_Class">Funds!$C$207</definedName>
    <definedName name="MET_MaxLoss">Funds!$L$207</definedName>
    <definedName name="MET_Name">Funds!$B$207</definedName>
    <definedName name="MET_Purpose">Funds!$E$207</definedName>
    <definedName name="MET_Quote">Funds!$N$207</definedName>
    <definedName name="MET_Sector">Funds!$D$207</definedName>
    <definedName name="MET_Yield">Funds!$F$207</definedName>
    <definedName name="MGC_Class">Funds!$C$118</definedName>
    <definedName name="MGC_MaxLoss">Funds!$L$118</definedName>
    <definedName name="MGC_Name">Funds!$B$118</definedName>
    <definedName name="MGC_Purpose">Funds!$E$118</definedName>
    <definedName name="MGC_Quote">Funds!$N$118</definedName>
    <definedName name="MGC_Sector">Funds!$D$118</definedName>
    <definedName name="MGC_Yield">Funds!$F$118</definedName>
    <definedName name="MINT_Class">Funds!$C$15</definedName>
    <definedName name="MINT_MaxLoss">Funds!$L$15</definedName>
    <definedName name="MINT_Name">Funds!$B$15</definedName>
    <definedName name="MINT_Purpose">Funds!$E$15</definedName>
    <definedName name="MINT_Quote">Funds!$N$15</definedName>
    <definedName name="MINT_Sector">Funds!$D$15</definedName>
    <definedName name="MINT_Yield">Funds!$F$15</definedName>
    <definedName name="MORT_Class">Funds!$C$167</definedName>
    <definedName name="MORT_MaxLoss">Funds!$L$167</definedName>
    <definedName name="MORT_Name">Funds!$B$167</definedName>
    <definedName name="MORT_Purpose">Funds!$E$167</definedName>
    <definedName name="MORT_Quote">Funds!$N$167</definedName>
    <definedName name="MORT_Sector">Funds!$D$167</definedName>
    <definedName name="MORT_Yield">Funds!$F$167</definedName>
    <definedName name="MSFT_Class">Funds!$C$208</definedName>
    <definedName name="MSFT_MaxLoss">Funds!$L$208</definedName>
    <definedName name="MSFT_Name">Funds!$B$208</definedName>
    <definedName name="MSFT_Purpose">Funds!$E$208</definedName>
    <definedName name="MSFT_Quote">Funds!$N$208</definedName>
    <definedName name="MSFT_Sector">Funds!$D$208</definedName>
    <definedName name="MSFT_Yield">Funds!$F$208</definedName>
    <definedName name="MSM_Class">Funds!$C$78</definedName>
    <definedName name="MSM_MaxLoss">Funds!$L$78</definedName>
    <definedName name="MSM_Name">Funds!$B$78</definedName>
    <definedName name="MSM_Purpose">Funds!$E$78</definedName>
    <definedName name="MSM_Quote">Funds!$N$78</definedName>
    <definedName name="MSM_Sector">Funds!$D$78</definedName>
    <definedName name="MSM_Yield">Funds!$F$78</definedName>
    <definedName name="NCLH_Class">Funds!$C$209</definedName>
    <definedName name="NCLH_MaxLoss">Funds!$L$209</definedName>
    <definedName name="NCLH_Name">Funds!$B$209</definedName>
    <definedName name="NCLH_Purpose">Funds!$E$209</definedName>
    <definedName name="NCLH_Quote">Funds!$N$209</definedName>
    <definedName name="NCLH_Sector">Funds!$D$209</definedName>
    <definedName name="NCLH_Yield">Funds!$F$209</definedName>
    <definedName name="NGG_Class">Funds!$C$217</definedName>
    <definedName name="NGG_MaxLoss">Funds!$L$217</definedName>
    <definedName name="NGG_Name">Funds!$B$217</definedName>
    <definedName name="NGG_Purpose">Funds!$E$217</definedName>
    <definedName name="NGG_Quote">Funds!$N$217</definedName>
    <definedName name="NGG_Sector">Funds!$D$217</definedName>
    <definedName name="NGG_Yield">Funds!$F$217</definedName>
    <definedName name="NHMAX_Class">Funds!$C$39</definedName>
    <definedName name="NHMAX_MaxLoss">Funds!$L$39</definedName>
    <definedName name="NHMAX_Name">Funds!$B$39</definedName>
    <definedName name="NHMAX_Purpose">Funds!$E$39</definedName>
    <definedName name="NHMAX_Quote">Funds!$N$39</definedName>
    <definedName name="NHMAX_Sector">Funds!$D$39</definedName>
    <definedName name="NHMAX_Yield">Funds!$F$39</definedName>
    <definedName name="NLY_Class">Funds!$C$168</definedName>
    <definedName name="NLY_MaxLoss">Funds!$L$168</definedName>
    <definedName name="NLY_Name">Funds!$B$168</definedName>
    <definedName name="NLY_Purpose">Funds!$E$168</definedName>
    <definedName name="NLY_Quote">Funds!$N$168</definedName>
    <definedName name="NLY_Sector">Funds!$D$168</definedName>
    <definedName name="NLY_Yield">Funds!$F$168</definedName>
    <definedName name="NUSFX_Class">Funds!$C$11</definedName>
    <definedName name="NUSFX_MaxLoss">Funds!$L$11</definedName>
    <definedName name="NUSFX_Name">Funds!$B$11</definedName>
    <definedName name="NUSFX_Purpose">Funds!$E$11</definedName>
    <definedName name="NUSFX_Quote">Funds!$N$11</definedName>
    <definedName name="NUSFX_Sector">Funds!$D$11</definedName>
    <definedName name="NUSFX_Yield">Funds!$F$11</definedName>
    <definedName name="ORI_Class">Funds!$C$84</definedName>
    <definedName name="ORI_MaxLoss">Funds!$L$84</definedName>
    <definedName name="ORI_Name">Funds!$B$84</definedName>
    <definedName name="ORI_Purpose">Funds!$E$84</definedName>
    <definedName name="ORI_Quote">Funds!$N$84</definedName>
    <definedName name="ORI_Sector">Funds!$D$84</definedName>
    <definedName name="ORI_Yield">Funds!$F$84</definedName>
    <definedName name="PBCT_Class">Funds!$C$210</definedName>
    <definedName name="PBCT_MaxLoss">Funds!$L$210</definedName>
    <definedName name="PBCT_Name">Funds!$B$210</definedName>
    <definedName name="PBCT_Purpose">Funds!$E$210</definedName>
    <definedName name="PBCT_Quote">Funds!$N$210</definedName>
    <definedName name="PBCT_Sector">Funds!$D$210</definedName>
    <definedName name="PBCT_Yield">Funds!$F$210</definedName>
    <definedName name="PBW_Class">Funds!$C$186</definedName>
    <definedName name="PBW_MaxLoss">Funds!$L$186</definedName>
    <definedName name="PBW_Name">Funds!$B$186</definedName>
    <definedName name="PBW_Purpose">Funds!$E$186</definedName>
    <definedName name="PBW_Quote">Funds!$N$186</definedName>
    <definedName name="PBW_Sector">Funds!$D$186</definedName>
    <definedName name="PBW_Yield">Funds!$F$186</definedName>
    <definedName name="PCN_Class">Funds!$C$53</definedName>
    <definedName name="PCN_MaxLoss">Funds!$L$53</definedName>
    <definedName name="PCN_Name">Funds!$B$53</definedName>
    <definedName name="PCN_Purpose">Funds!$E$53</definedName>
    <definedName name="PCN_Quote">Funds!$N$53</definedName>
    <definedName name="PCN_Sector">Funds!$D$53</definedName>
    <definedName name="PCN_Yield">Funds!$F$53</definedName>
    <definedName name="PCY_Class">Funds!$C$51</definedName>
    <definedName name="PCY_MaxLoss">Funds!$L$51</definedName>
    <definedName name="PCY_Name">Funds!$B$51</definedName>
    <definedName name="PCY_Purpose">Funds!$E$51</definedName>
    <definedName name="PCY_Quote">Funds!$N$51</definedName>
    <definedName name="PCY_Sector">Funds!$D$51</definedName>
    <definedName name="PCY_Yield">Funds!$F$51</definedName>
    <definedName name="PEJ_Class">Funds!$C$188</definedName>
    <definedName name="PEJ_MaxLoss">Funds!$L$188</definedName>
    <definedName name="PEJ_Name">Funds!$B$188</definedName>
    <definedName name="PEJ_Purpose">Funds!$E$188</definedName>
    <definedName name="PEJ_Quote">Funds!$N$188</definedName>
    <definedName name="PEJ_Sector">Funds!$D$188</definedName>
    <definedName name="PEJ_Yield">Funds!$F$188</definedName>
    <definedName name="PFF_Class">Funds!$C$72</definedName>
    <definedName name="PFF_MaxLoss">Funds!$L$72</definedName>
    <definedName name="PFF_Name">Funds!$B$72</definedName>
    <definedName name="PFF_Purpose">Funds!$E$72</definedName>
    <definedName name="PFF_Quote">Funds!$N$72</definedName>
    <definedName name="PFF_Sector">Funds!$D$72</definedName>
    <definedName name="PFF_Yield">Funds!$F$72</definedName>
    <definedName name="PFFD_Class">Funds!$C$70</definedName>
    <definedName name="PFFD_MaxLoss">Funds!$L$70</definedName>
    <definedName name="PFFD_Name">Funds!$B$70</definedName>
    <definedName name="PFFD_Purpose">Funds!$E$70</definedName>
    <definedName name="PFFD_Quote">Funds!$N$70</definedName>
    <definedName name="PFFD_Sector">Funds!$D$70</definedName>
    <definedName name="PFFD_Yield">Funds!$F$70</definedName>
    <definedName name="PFXF_Class">Funds!$C$74</definedName>
    <definedName name="PFXF_MaxLoss">Funds!$L$74</definedName>
    <definedName name="PFXF_Name">Funds!$B$74</definedName>
    <definedName name="PFXF_Purpose">Funds!$E$74</definedName>
    <definedName name="PFXF_Quote">Funds!$N$74</definedName>
    <definedName name="PFXF_Sector">Funds!$D$74</definedName>
    <definedName name="PFXF_Yield">Funds!$F$74</definedName>
    <definedName name="PPEFX_Class">Funds!$C$12</definedName>
    <definedName name="PPEFX_MaxLoss">Funds!$L$12</definedName>
    <definedName name="PPEFX_Name">Funds!$B$12</definedName>
    <definedName name="PPEFX_Purpose">Funds!$E$12</definedName>
    <definedName name="PPEFX_Quote">Funds!$N$12</definedName>
    <definedName name="PPEFX_Sector">Funds!$D$12</definedName>
    <definedName name="PPEFX_Yield">Funds!$F$12</definedName>
    <definedName name="PREMX_Class">Funds!$C$50</definedName>
    <definedName name="PREMX_MaxLoss">Funds!$L$50</definedName>
    <definedName name="PREMX_Name">Funds!$B$50</definedName>
    <definedName name="PREMX_Purpose">Funds!$E$50</definedName>
    <definedName name="PREMX_Quote">Funds!$N$50</definedName>
    <definedName name="PREMX_Sector">Funds!$D$50</definedName>
    <definedName name="PREMX_Yield">Funds!$F$50</definedName>
    <definedName name="PSK_Class">Funds!$C$71</definedName>
    <definedName name="PSK_MaxLoss">Funds!$L$71</definedName>
    <definedName name="PSK_Name">Funds!$B$71</definedName>
    <definedName name="PSK_Purpose">Funds!$E$71</definedName>
    <definedName name="PSK_Quote">Funds!$N$71</definedName>
    <definedName name="PSK_Sector">Funds!$D$71</definedName>
    <definedName name="PSK_Yield">Funds!$F$71</definedName>
    <definedName name="QCLN_Class">Funds!$C$185</definedName>
    <definedName name="QCLN_MaxLoss">Funds!$L$185</definedName>
    <definedName name="QCLN_Name">Funds!$B$185</definedName>
    <definedName name="QCLN_Purpose">Funds!$E$185</definedName>
    <definedName name="QCLN_Quote">Funds!$N$185</definedName>
    <definedName name="QCLN_Sector">Funds!$D$185</definedName>
    <definedName name="QCLN_Yield">Funds!$F$185</definedName>
    <definedName name="RCL_Class">Funds!$C$211</definedName>
    <definedName name="RCL_MaxLoss">Funds!$L$211</definedName>
    <definedName name="RCL_Name">Funds!$B$211</definedName>
    <definedName name="RCL_Purpose">Funds!$E$211</definedName>
    <definedName name="RCL_Quote">Funds!$N$211</definedName>
    <definedName name="RCL_Sector">Funds!$D$211</definedName>
    <definedName name="RCL_Yield">Funds!$F$211</definedName>
    <definedName name="REM_Class">Funds!$C$85</definedName>
    <definedName name="REM_MaxLoss">Funds!$L$85</definedName>
    <definedName name="REM_Name">Funds!$B$85</definedName>
    <definedName name="REM_Purpose">Funds!$E$85</definedName>
    <definedName name="REM_Quote">Funds!$N$85</definedName>
    <definedName name="REM_Sector">Funds!$D$85</definedName>
    <definedName name="REM_Yield">Funds!$F$85</definedName>
    <definedName name="REZ_Class">Funds!$C$161</definedName>
    <definedName name="REZ_MaxLoss">Funds!$L$161</definedName>
    <definedName name="REZ_Name">Funds!$B$161</definedName>
    <definedName name="REZ_Purpose">Funds!$E$161</definedName>
    <definedName name="REZ_Quote">Funds!$N$161</definedName>
    <definedName name="REZ_Sector">Funds!$D$161</definedName>
    <definedName name="REZ_Yield">Funds!$F$161</definedName>
    <definedName name="RWT_Class">Funds!$C$170</definedName>
    <definedName name="RWT_MaxLoss">Funds!$L$170</definedName>
    <definedName name="RWT_Name">Funds!$B$170</definedName>
    <definedName name="RWT_Purpose">Funds!$E$170</definedName>
    <definedName name="RWT_Quote">Funds!$N$170</definedName>
    <definedName name="RWT_Sector">Funds!$D$170</definedName>
    <definedName name="RWT_Yield">Funds!$F$170</definedName>
    <definedName name="RWX_Class">Funds!$C$160</definedName>
    <definedName name="RWX_MaxLoss">Funds!$L$160</definedName>
    <definedName name="RWX_Name">Funds!$B$160</definedName>
    <definedName name="RWX_Purpose">Funds!$E$160</definedName>
    <definedName name="RWX_Quote">Funds!$N$160</definedName>
    <definedName name="RWX_Sector">Funds!$D$160</definedName>
    <definedName name="RWX_Yield">Funds!$F$160</definedName>
    <definedName name="SCHD_Class">Funds!$C$68</definedName>
    <definedName name="SCHD_MaxLoss">Funds!$L$68</definedName>
    <definedName name="SCHD_Name">Funds!$B$68</definedName>
    <definedName name="SCHD_Purpose">Funds!$E$68</definedName>
    <definedName name="SCHD_Quote">Funds!$N$68</definedName>
    <definedName name="SCHD_Sector">Funds!$D$68</definedName>
    <definedName name="SCHD_Yield">Funds!$F$68</definedName>
    <definedName name="SCHI_Class">Funds!$C$35</definedName>
    <definedName name="SCHI_MaxLoss">Funds!$L$35</definedName>
    <definedName name="SCHI_Name">Funds!$B$35</definedName>
    <definedName name="SCHI_Purpose">Funds!$E$35</definedName>
    <definedName name="SCHI_Quote">Funds!$N$35</definedName>
    <definedName name="SCHI_Sector">Funds!$D$35</definedName>
    <definedName name="SCHI_Yield">Funds!$F$35</definedName>
    <definedName name="SCHO_Class">Funds!$C$13</definedName>
    <definedName name="SCHO_MaxLoss">Funds!$L$13</definedName>
    <definedName name="SCHO_Name">Funds!$B$13</definedName>
    <definedName name="SCHO_Purpose">Funds!$E$13</definedName>
    <definedName name="SCHO_Quote">Funds!$N$13</definedName>
    <definedName name="SCHO_Sector">Funds!$D$13</definedName>
    <definedName name="SCHO_Yield">Funds!$F$13</definedName>
    <definedName name="SDIV_Class">Funds!$C$82</definedName>
    <definedName name="SDIV_MaxLoss">Funds!$L$82</definedName>
    <definedName name="SDIV_Name">Funds!$B$82</definedName>
    <definedName name="SDIV_Purpose">Funds!$E$82</definedName>
    <definedName name="SDIV_Quote">Funds!$N$82</definedName>
    <definedName name="SDIV_Sector">Funds!$D$82</definedName>
    <definedName name="SDIV_Yield">Funds!$F$82</definedName>
    <definedName name="SDOG_Class">Funds!$C$73</definedName>
    <definedName name="SDOG_MaxLoss">Funds!$L$73</definedName>
    <definedName name="SDOG_Name">Funds!$B$73</definedName>
    <definedName name="SDOG_Purpose">Funds!$E$73</definedName>
    <definedName name="SDOG_Quote">Funds!$N$73</definedName>
    <definedName name="SDOG_Sector">Funds!$D$73</definedName>
    <definedName name="SDOG_Yield">Funds!$F$73</definedName>
    <definedName name="SDY_Class">Funds!$C$64</definedName>
    <definedName name="SDY_MaxLoss">Funds!$L$64</definedName>
    <definedName name="SDY_Name">Funds!$B$64</definedName>
    <definedName name="SDY_Purpose">Funds!$E$64</definedName>
    <definedName name="SDY_Quote">Funds!$N$64</definedName>
    <definedName name="SDY_Sector">Funds!$D$64</definedName>
    <definedName name="SDY_Yield">Funds!$F$64</definedName>
    <definedName name="SJNK_Class">Funds!$C$44</definedName>
    <definedName name="SJNK_MaxLoss">Funds!$L$44</definedName>
    <definedName name="SJNK_Name">Funds!$B$44</definedName>
    <definedName name="SJNK_Purpose">Funds!$E$44</definedName>
    <definedName name="SJNK_Quote">Funds!$N$44</definedName>
    <definedName name="SJNK_Sector">Funds!$D$44</definedName>
    <definedName name="SJNK_Yield">Funds!$F$44</definedName>
    <definedName name="SPAB_Class">Funds!$C$33</definedName>
    <definedName name="SPAB_MaxLoss">Funds!$L$33</definedName>
    <definedName name="SPAB_Name">Funds!$B$33</definedName>
    <definedName name="SPAB_Purpose">Funds!$E$33</definedName>
    <definedName name="SPAB_Quote">Funds!$N$33</definedName>
    <definedName name="SPAB_Sector">Funds!$D$33</definedName>
    <definedName name="SPAB_Yield">Funds!$F$33</definedName>
    <definedName name="SPFF_Class">Funds!$C$79</definedName>
    <definedName name="SPFF_MaxLoss">Funds!$L$79</definedName>
    <definedName name="SPFF_Name">Funds!$B$79</definedName>
    <definedName name="SPFF_Purpose">Funds!$E$79</definedName>
    <definedName name="SPFF_Quote">Funds!$N$79</definedName>
    <definedName name="SPFF_Sector">Funds!$D$79</definedName>
    <definedName name="SPFF_Yield">Funds!$F$79</definedName>
    <definedName name="SPH_Class">Funds!$C$89</definedName>
    <definedName name="SPH_MaxLoss">Funds!$L$89</definedName>
    <definedName name="SPH_Name">Funds!$B$89</definedName>
    <definedName name="SPH_Purpose">Funds!$E$89</definedName>
    <definedName name="SPH_Quote">Funds!$N$89</definedName>
    <definedName name="SPH_Sector">Funds!$D$89</definedName>
    <definedName name="SPH_Yield">Funds!$F$89</definedName>
    <definedName name="SWRSX_Class">Funds!$C$32</definedName>
    <definedName name="SWRSX_MaxLoss">Funds!$L$32</definedName>
    <definedName name="SWRSX_Name">Funds!$B$32</definedName>
    <definedName name="SWRSX_Purpose">Funds!$E$32</definedName>
    <definedName name="SWRSX_Quote">Funds!$N$32</definedName>
    <definedName name="SWRSX_Sector">Funds!$D$32</definedName>
    <definedName name="SWRSX_Yield">Funds!$F$32</definedName>
    <definedName name="SWSBX_Class">Funds!$C$8</definedName>
    <definedName name="SWSBX_MaxLoss">Funds!$L$8</definedName>
    <definedName name="SWSBX_Name">Funds!$B$8</definedName>
    <definedName name="SWSBX_Purpose">Funds!$E$8</definedName>
    <definedName name="SWSBX_Quote">Funds!$N$8</definedName>
    <definedName name="SWSBX_Sector">Funds!$D$8</definedName>
    <definedName name="SWSBX_Yield">Funds!$F$8</definedName>
    <definedName name="SWVXX_Class">Funds!$C$4</definedName>
    <definedName name="SWVXX_MaxLoss">Funds!$L$4</definedName>
    <definedName name="SWVXX_Name">Funds!$B$4</definedName>
    <definedName name="SWVXX_Purpose">Funds!$E$4</definedName>
    <definedName name="SWVXX_Quote">Funds!$N$4</definedName>
    <definedName name="SWVXX_Sector">Funds!$D$4</definedName>
    <definedName name="SWVXX_Yield">Funds!$F$4</definedName>
    <definedName name="SYY_Class">Funds!$C$212</definedName>
    <definedName name="SYY_MaxLoss">Funds!$L$212</definedName>
    <definedName name="SYY_Name">Funds!$B$212</definedName>
    <definedName name="SYY_Purpose">Funds!$E$212</definedName>
    <definedName name="SYY_Quote">Funds!$N$212</definedName>
    <definedName name="SYY_Sector">Funds!$D$212</definedName>
    <definedName name="SYY_Yield">Funds!$F$212</definedName>
    <definedName name="T_Class">Funds!$C$213</definedName>
    <definedName name="T_MaxLoss">Funds!$L$213</definedName>
    <definedName name="T_Name">Funds!$B$213</definedName>
    <definedName name="T_Purpose">Funds!$E$213</definedName>
    <definedName name="T_Quote">Funds!$N$213</definedName>
    <definedName name="T_Sector">Funds!$D$213</definedName>
    <definedName name="T_Yield">Funds!$F$213</definedName>
    <definedName name="TAN_Class">Funds!$C$187</definedName>
    <definedName name="TAN_MaxLoss">Funds!$L$187</definedName>
    <definedName name="TAN_Name">Funds!$B$187</definedName>
    <definedName name="TAN_Purpose">Funds!$E$187</definedName>
    <definedName name="TAN_Quote">Funds!$N$187</definedName>
    <definedName name="TAN_Sector">Funds!$D$187</definedName>
    <definedName name="TAN_Yield">Funds!$F$187</definedName>
    <definedName name="TGEIX_Class">Funds!$C$66</definedName>
    <definedName name="TGEIX_MaxLoss">Funds!$L$66</definedName>
    <definedName name="TGEIX_Name">Funds!$B$66</definedName>
    <definedName name="TGEIX_Purpose">Funds!$E$66</definedName>
    <definedName name="TGEIX_Quote">Funds!$N$66</definedName>
    <definedName name="TGEIX_Sector">Funds!$D$66</definedName>
    <definedName name="TGEIX_Yield">Funds!$F$66</definedName>
    <definedName name="TGHNX_Class">Funds!$C$29</definedName>
    <definedName name="TGHNX_MaxLoss">Funds!$L$29</definedName>
    <definedName name="TGHNX_Name">Funds!$B$29</definedName>
    <definedName name="TGHNX_Purpose">Funds!$E$29</definedName>
    <definedName name="TGHNX_Quote">Funds!$N$29</definedName>
    <definedName name="TGHNX_Sector">Funds!$D$29</definedName>
    <definedName name="TGHNX_Yield">Funds!$F$29</definedName>
    <definedName name="TOTL_Class">Funds!$C$18</definedName>
    <definedName name="TOTL_MaxLoss">Funds!$L$18</definedName>
    <definedName name="TOTL_Name">Funds!$B$18</definedName>
    <definedName name="TOTL_Purpose">Funds!$E$18</definedName>
    <definedName name="TOTL_Quote">Funds!$N$18</definedName>
    <definedName name="TOTL_Sector">Funds!$D$18</definedName>
    <definedName name="TOTL_Yield">Funds!$F$18</definedName>
    <definedName name="TSLA_Class">Funds!$C$214</definedName>
    <definedName name="TSLA_MaxLoss">Funds!$L$214</definedName>
    <definedName name="TSLA_Name">Funds!$B$214</definedName>
    <definedName name="TSLA_Purpose">Funds!$E$214</definedName>
    <definedName name="TSLA_Quote">Funds!$N$214</definedName>
    <definedName name="TSLA_Sector">Funds!$D$214</definedName>
    <definedName name="TSLA_Yield">Funds!$F$214</definedName>
    <definedName name="UNM_Class">Funds!$C$215</definedName>
    <definedName name="UNM_MaxLoss">Funds!$L$215</definedName>
    <definedName name="UNM_Name">Funds!$B$215</definedName>
    <definedName name="UNM_Purpose">Funds!$E$215</definedName>
    <definedName name="UNM_Quote">Funds!$N$215</definedName>
    <definedName name="UNM_Sector">Funds!$D$215</definedName>
    <definedName name="UNM_Yield">Funds!$F$215</definedName>
    <definedName name="USHY_Class">Funds!$C$40</definedName>
    <definedName name="USHY_MaxLoss">Funds!$L$40</definedName>
    <definedName name="USHY_Name">Funds!$B$40</definedName>
    <definedName name="USHY_Purpose">Funds!$E$40</definedName>
    <definedName name="USHY_Quote">Funds!$N$40</definedName>
    <definedName name="USHY_Sector">Funds!$D$40</definedName>
    <definedName name="USHY_Yield">Funds!$F$40</definedName>
    <definedName name="USRT_Class">Funds!$C$163</definedName>
    <definedName name="USRT_MaxLoss">Funds!$L$163</definedName>
    <definedName name="USRT_Name">Funds!$B$163</definedName>
    <definedName name="USRT_Purpose">Funds!$E$163</definedName>
    <definedName name="USRT_Quote">Funds!$N$163</definedName>
    <definedName name="USRT_Sector">Funds!$D$163</definedName>
    <definedName name="USRT_Yield">Funds!$F$163</definedName>
    <definedName name="VAW_Class">Funds!$C$139</definedName>
    <definedName name="VAW_MaxLoss">Funds!$L$139</definedName>
    <definedName name="VAW_Name">Funds!$B$139</definedName>
    <definedName name="VAW_Purpose">Funds!$E$139</definedName>
    <definedName name="VAW_Quote">Funds!$N$139</definedName>
    <definedName name="VAW_Sector">Funds!$D$139</definedName>
    <definedName name="VAW_Yield">Funds!$F$139</definedName>
    <definedName name="VBMFX_Class">Funds!$C$24</definedName>
    <definedName name="VBMFX_MaxLoss">Funds!$L$24</definedName>
    <definedName name="VBMFX_Name">Funds!$B$24</definedName>
    <definedName name="VBMFX_Purpose">Funds!$E$24</definedName>
    <definedName name="VBMFX_Quote">Funds!$N$24</definedName>
    <definedName name="VBMFX_Sector">Funds!$D$24</definedName>
    <definedName name="VBMFX_Yield">Funds!$F$24</definedName>
    <definedName name="VBR_Class">Funds!$C$128</definedName>
    <definedName name="VBR_MaxLoss">Funds!$L$128</definedName>
    <definedName name="VBR_Name">Funds!$B$128</definedName>
    <definedName name="VBR_Purpose">Funds!$E$128</definedName>
    <definedName name="VBR_Quote">Funds!$N$128</definedName>
    <definedName name="VBR_Sector">Funds!$D$128</definedName>
    <definedName name="VBR_Yield">Funds!$F$128</definedName>
    <definedName name="VCORX_Class">Funds!$C$10</definedName>
    <definedName name="VCORX_MaxLoss">Funds!$L$10</definedName>
    <definedName name="VCORX_Name">Funds!$B$10</definedName>
    <definedName name="VCORX_Purpose">Funds!$E$10</definedName>
    <definedName name="VCORX_Quote">Funds!$N$10</definedName>
    <definedName name="VCORX_Sector">Funds!$D$10</definedName>
    <definedName name="VCORX_Yield">Funds!$F$10</definedName>
    <definedName name="VCR_Class">Funds!$C$140</definedName>
    <definedName name="VCR_MaxLoss">Funds!$L$140</definedName>
    <definedName name="VCR_Name">Funds!$B$140</definedName>
    <definedName name="VCR_Purpose">Funds!$E$140</definedName>
    <definedName name="VCR_Quote">Funds!$N$140</definedName>
    <definedName name="VCR_Sector">Funds!$D$140</definedName>
    <definedName name="VCR_Yield">Funds!$F$140</definedName>
    <definedName name="VDC_Class">Funds!$C$141</definedName>
    <definedName name="VDC_MaxLoss">Funds!$L$141</definedName>
    <definedName name="VDC_Name">Funds!$B$141</definedName>
    <definedName name="VDC_Purpose">Funds!$E$141</definedName>
    <definedName name="VDC_Quote">Funds!$N$141</definedName>
    <definedName name="VDC_Sector">Funds!$D$141</definedName>
    <definedName name="VDC_Yield">Funds!$F$141</definedName>
    <definedName name="VDIGX_Class">Funds!$C$117</definedName>
    <definedName name="VDIGX_MaxLoss">Funds!$L$117</definedName>
    <definedName name="VDIGX_Name">Funds!$B$117</definedName>
    <definedName name="VDIGX_Purpose">Funds!$E$117</definedName>
    <definedName name="VDIGX_Quote">Funds!$N$117</definedName>
    <definedName name="VDIGX_Sector">Funds!$D$117</definedName>
    <definedName name="VDIGX_Yield">Funds!$F$117</definedName>
    <definedName name="VEA_Class">Funds!$C$106</definedName>
    <definedName name="VEA_MaxLoss">Funds!$L$106</definedName>
    <definedName name="VEA_Name">Funds!$B$106</definedName>
    <definedName name="VEA_Purpose">Funds!$E$106</definedName>
    <definedName name="VEA_Quote">Funds!$N$106</definedName>
    <definedName name="VEA_Sector">Funds!$D$106</definedName>
    <definedName name="VEA_Yield">Funds!$F$106</definedName>
    <definedName name="VEU_Class">Funds!$C$107</definedName>
    <definedName name="VEU_MaxLoss">Funds!$L$107</definedName>
    <definedName name="VEU_Name">Funds!$B$107</definedName>
    <definedName name="VEU_Purpose">Funds!$E$107</definedName>
    <definedName name="VEU_Quote">Funds!$N$107</definedName>
    <definedName name="VEU_Sector">Funds!$D$107</definedName>
    <definedName name="VEU_Yield">Funds!$F$107</definedName>
    <definedName name="VFH_Class">Funds!$C$142</definedName>
    <definedName name="VFH_MaxLoss">Funds!$L$142</definedName>
    <definedName name="VFH_Name">Funds!$B$142</definedName>
    <definedName name="VFH_Purpose">Funds!$E$142</definedName>
    <definedName name="VFH_Quote">Funds!$N$142</definedName>
    <definedName name="VFH_Sector">Funds!$D$142</definedName>
    <definedName name="VFH_Yield">Funds!$F$142</definedName>
    <definedName name="VFICX_Class">Funds!$C$30</definedName>
    <definedName name="VFICX_MaxLoss">Funds!$L$30</definedName>
    <definedName name="VFICX_Name">Funds!$B$30</definedName>
    <definedName name="VFICX_Purpose">Funds!$E$30</definedName>
    <definedName name="VFICX_Quote">Funds!$N$30</definedName>
    <definedName name="VFICX_Sector">Funds!$D$30</definedName>
    <definedName name="VFICX_Yield">Funds!$F$30</definedName>
    <definedName name="VFMV_Class">Funds!$C$122</definedName>
    <definedName name="VFMV_MaxLoss">Funds!$L$122</definedName>
    <definedName name="VFMV_Name">Funds!$B$122</definedName>
    <definedName name="VFMV_Purpose">Funds!$E$122</definedName>
    <definedName name="VFMV_Quote">Funds!$N$122</definedName>
    <definedName name="VFMV_Sector">Funds!$D$122</definedName>
    <definedName name="VFMV_Yield">Funds!$F$122</definedName>
    <definedName name="VFSTX_Class">Funds!$C$17</definedName>
    <definedName name="VFSTX_MaxLoss">Funds!$L$17</definedName>
    <definedName name="VFSTX_Name">Funds!$B$17</definedName>
    <definedName name="VFSTX_Purpose">Funds!$E$17</definedName>
    <definedName name="VFSTX_Quote">Funds!$N$17</definedName>
    <definedName name="VFSTX_Sector">Funds!$D$17</definedName>
    <definedName name="VFSTX_Yield">Funds!$F$17</definedName>
    <definedName name="VGK_Class">Funds!$C$108</definedName>
    <definedName name="VGK_MaxLoss">Funds!$L$108</definedName>
    <definedName name="VGK_Name">Funds!$B$108</definedName>
    <definedName name="VGK_Purpose">Funds!$E$108</definedName>
    <definedName name="VGK_Quote">Funds!$N$108</definedName>
    <definedName name="VGK_Sector">Funds!$D$108</definedName>
    <definedName name="VGK_Yield">Funds!$F$108</definedName>
    <definedName name="VGSH_Class">Funds!$C$36</definedName>
    <definedName name="VGSH_MaxLoss">Funds!$L$36</definedName>
    <definedName name="VGSH_Name">Funds!$B$36</definedName>
    <definedName name="VGSH_Purpose">Funds!$E$36</definedName>
    <definedName name="VGSH_Quote">Funds!$N$36</definedName>
    <definedName name="VGSH_Sector">Funds!$D$36</definedName>
    <definedName name="VGSH_Yield">Funds!$F$36</definedName>
    <definedName name="VGT_Class">Funds!$C$143</definedName>
    <definedName name="VGT_MaxLoss">Funds!$L$143</definedName>
    <definedName name="VGT_Name">Funds!$B$143</definedName>
    <definedName name="VGT_Purpose">Funds!$E$143</definedName>
    <definedName name="VGT_Quote">Funds!$N$143</definedName>
    <definedName name="VGT_Sector">Funds!$D$143</definedName>
    <definedName name="VGT_Yield">Funds!$F$143</definedName>
    <definedName name="VIG_Class">Funds!$C$120</definedName>
    <definedName name="VIG_MaxLoss">Funds!$L$120</definedName>
    <definedName name="VIG_Name">Funds!$B$120</definedName>
    <definedName name="VIG_Purpose">Funds!$E$120</definedName>
    <definedName name="VIG_Quote">Funds!$N$120</definedName>
    <definedName name="VIG_Sector">Funds!$D$120</definedName>
    <definedName name="VIG_Yield">Funds!$F$120</definedName>
    <definedName name="VIOO_Class">Funds!$C$126</definedName>
    <definedName name="VIOO_MaxLoss">Funds!$L$126</definedName>
    <definedName name="VIOO_Name">Funds!$B$126</definedName>
    <definedName name="VIOO_Purpose">Funds!$E$126</definedName>
    <definedName name="VIOO_Quote">Funds!$N$126</definedName>
    <definedName name="VIOO_Sector">Funds!$D$126</definedName>
    <definedName name="VIOO_Yield">Funds!$F$126</definedName>
    <definedName name="VIS_Class">Funds!$C$144</definedName>
    <definedName name="VIS_MaxLoss">Funds!$L$144</definedName>
    <definedName name="VIS_Name">Funds!$B$144</definedName>
    <definedName name="VIS_Purpose">Funds!$E$144</definedName>
    <definedName name="VIS_Quote">Funds!$N$144</definedName>
    <definedName name="VIS_Sector">Funds!$D$144</definedName>
    <definedName name="VIS_Yield">Funds!$F$144</definedName>
    <definedName name="VITSX_Class">Funds!$C$99</definedName>
    <definedName name="VITSX_MaxLoss">Funds!$L$99</definedName>
    <definedName name="VITSX_Name">Funds!$B$99</definedName>
    <definedName name="VITSX_Purpose">Funds!$E$99</definedName>
    <definedName name="VITSX_Quote">Funds!$N$99</definedName>
    <definedName name="VITSX_Sector">Funds!$D$99</definedName>
    <definedName name="VITSX_Yield">Funds!$F$99</definedName>
    <definedName name="VMGRX_Class">Funds!$C$123</definedName>
    <definedName name="VMGRX_MaxLoss">Funds!$L$123</definedName>
    <definedName name="VMGRX_Name">Funds!$B$123</definedName>
    <definedName name="VMGRX_Purpose">Funds!$E$123</definedName>
    <definedName name="VMGRX_Quote">Funds!$N$123</definedName>
    <definedName name="VMGRX_Sector">Funds!$D$123</definedName>
    <definedName name="VMGRX_Yield">Funds!$F$123</definedName>
    <definedName name="VMMSX_Class">Funds!$C$110</definedName>
    <definedName name="VMMSX_MaxLoss">Funds!$L$110</definedName>
    <definedName name="VMMSX_Name">Funds!$B$110</definedName>
    <definedName name="VMMSX_Purpose">Funds!$E$110</definedName>
    <definedName name="VMMSX_Quote">Funds!$N$110</definedName>
    <definedName name="VMMSX_Sector">Funds!$D$110</definedName>
    <definedName name="VMMSX_Yield">Funds!$F$110</definedName>
    <definedName name="VNQ_Class">Funds!$C$162</definedName>
    <definedName name="VNQ_MaxLoss">Funds!$L$162</definedName>
    <definedName name="VNQ_Name">Funds!$B$162</definedName>
    <definedName name="VNQ_Purpose">Funds!$E$162</definedName>
    <definedName name="VNQ_Quote">Funds!$N$162</definedName>
    <definedName name="VNQ_Sector">Funds!$D$162</definedName>
    <definedName name="VNQ_Yield">Funds!$F$162</definedName>
    <definedName name="VNQI_Class">Funds!$C$165</definedName>
    <definedName name="VNQI_MaxLoss">Funds!$L$165</definedName>
    <definedName name="VNQI_Name">Funds!$B$165</definedName>
    <definedName name="VNQI_Purpose">Funds!$E$165</definedName>
    <definedName name="VNQI_Quote">Funds!$N$165</definedName>
    <definedName name="VNQI_Sector">Funds!$D$165</definedName>
    <definedName name="VNQI_Yield">Funds!$F$165</definedName>
    <definedName name="VOE_Class">Funds!$C$124</definedName>
    <definedName name="VOE_MaxLoss">Funds!$L$124</definedName>
    <definedName name="VOE_Name">Funds!$B$124</definedName>
    <definedName name="VOE_Purpose">Funds!$E$124</definedName>
    <definedName name="VOE_Quote">Funds!$N$124</definedName>
    <definedName name="VOE_Sector">Funds!$D$124</definedName>
    <definedName name="VOE_Yield">Funds!$F$124</definedName>
    <definedName name="VPU_Class">Funds!$C$146</definedName>
    <definedName name="VPU_MaxLoss">Funds!$L$146</definedName>
    <definedName name="VPU_Name">Funds!$B$146</definedName>
    <definedName name="VPU_Purpose">Funds!$E$146</definedName>
    <definedName name="VPU_Quote">Funds!$N$146</definedName>
    <definedName name="VPU_Sector">Funds!$D$146</definedName>
    <definedName name="VPU_Yield">Funds!$F$146</definedName>
    <definedName name="VRP_Class">Funds!$C$76</definedName>
    <definedName name="VRP_MaxLoss">Funds!$L$76</definedName>
    <definedName name="VRP_Name">Funds!$B$76</definedName>
    <definedName name="VRP_Purpose">Funds!$E$76</definedName>
    <definedName name="VRP_Quote">Funds!$N$76</definedName>
    <definedName name="VRP_Sector">Funds!$D$76</definedName>
    <definedName name="VRP_Yield">Funds!$F$76</definedName>
    <definedName name="VSCSX_Class">Funds!$C$21</definedName>
    <definedName name="VSCSX_MaxLoss">Funds!$L$21</definedName>
    <definedName name="VSCSX_Name">Funds!$B$21</definedName>
    <definedName name="VSCSX_Purpose">Funds!$E$21</definedName>
    <definedName name="VSCSX_Quote">Funds!$N$21</definedName>
    <definedName name="VSCSX_Sector">Funds!$D$21</definedName>
    <definedName name="VSCSX_Yield">Funds!$F$21</definedName>
    <definedName name="VSGAX_Class">Funds!$C$130</definedName>
    <definedName name="VSGAX_MaxLoss">Funds!$L$130</definedName>
    <definedName name="VSGAX_Name">Funds!$B$130</definedName>
    <definedName name="VSGAX_Purpose">Funds!$E$130</definedName>
    <definedName name="VSGAX_Quote">Funds!$N$130</definedName>
    <definedName name="VSGAX_Sector">Funds!$D$130</definedName>
    <definedName name="VSGAX_Yield">Funds!$F$130</definedName>
    <definedName name="VSMAX_Class">Funds!$C$132</definedName>
    <definedName name="VSMAX_MaxLoss">Funds!$L$132</definedName>
    <definedName name="VSMAX_Name">Funds!$B$132</definedName>
    <definedName name="VSMAX_Purpose">Funds!$E$132</definedName>
    <definedName name="VSMAX_Quote">Funds!$N$132</definedName>
    <definedName name="VSMAX_Sector">Funds!$D$132</definedName>
    <definedName name="VSMAX_Yield">Funds!$F$132</definedName>
    <definedName name="VSS_Class">Funds!$C$111</definedName>
    <definedName name="VSS_MaxLoss">Funds!$L$111</definedName>
    <definedName name="VSS_Name">Funds!$B$111</definedName>
    <definedName name="VSS_Purpose">Funds!$E$111</definedName>
    <definedName name="VSS_Quote">Funds!$N$111</definedName>
    <definedName name="VSS_Sector">Funds!$D$111</definedName>
    <definedName name="VSS_Yield">Funds!$F$111</definedName>
    <definedName name="VT_Class">Funds!$C$100</definedName>
    <definedName name="VT_MaxLoss">Funds!$L$100</definedName>
    <definedName name="VT_Name">Funds!$B$100</definedName>
    <definedName name="VT_Purpose">Funds!$E$100</definedName>
    <definedName name="VT_Quote">Funds!$N$100</definedName>
    <definedName name="VT_Sector">Funds!$D$100</definedName>
    <definedName name="VT_Yield">Funds!$F$100</definedName>
    <definedName name="VTI_Class">Funds!$C$115</definedName>
    <definedName name="VTI_MaxLoss">Funds!$L$115</definedName>
    <definedName name="VTI_Name">Funds!$B$115</definedName>
    <definedName name="VTI_Purpose">Funds!$E$115</definedName>
    <definedName name="VTI_Quote">Funds!$N$115</definedName>
    <definedName name="VTI_Sector">Funds!$D$115</definedName>
    <definedName name="VTI_Yield">Funds!$F$115</definedName>
    <definedName name="VTIP_Class">Funds!$C$16</definedName>
    <definedName name="VTIP_MaxLoss">Funds!$L$16</definedName>
    <definedName name="VTIP_Name">Funds!$B$16</definedName>
    <definedName name="VTIP_Purpose">Funds!$E$16</definedName>
    <definedName name="VTIP_Quote">Funds!$N$16</definedName>
    <definedName name="VTIP_Sector">Funds!$D$16</definedName>
    <definedName name="VTIP_Yield">Funds!$F$16</definedName>
    <definedName name="VTRIX_Class">Funds!$C$102</definedName>
    <definedName name="VTRIX_MaxLoss">Funds!$L$102</definedName>
    <definedName name="VTRIX_Name">Funds!$B$102</definedName>
    <definedName name="VTRIX_Purpose">Funds!$E$102</definedName>
    <definedName name="VTRIX_Quote">Funds!$N$102</definedName>
    <definedName name="VTRIX_Sector">Funds!$D$102</definedName>
    <definedName name="VTRIX_Yield">Funds!$F$102</definedName>
    <definedName name="VTSAX_Class">Funds!$C$114</definedName>
    <definedName name="VTSAX_MaxLoss">Funds!$L$114</definedName>
    <definedName name="VTSAX_Name">Funds!$B$114</definedName>
    <definedName name="VTSAX_Purpose">Funds!$E$114</definedName>
    <definedName name="VTSAX_Quote">Funds!$N$114</definedName>
    <definedName name="VTSAX_Sector">Funds!$D$114</definedName>
    <definedName name="VTSAX_Yield">Funds!$F$114</definedName>
    <definedName name="VTV_Class">Funds!$C$119</definedName>
    <definedName name="VTV_MaxLoss">Funds!$L$119</definedName>
    <definedName name="VTV_Name">Funds!$B$119</definedName>
    <definedName name="VTV_Purpose">Funds!$E$119</definedName>
    <definedName name="VTV_Quote">Funds!$N$119</definedName>
    <definedName name="VTV_Sector">Funds!$D$119</definedName>
    <definedName name="VTV_Yield">Funds!$F$119</definedName>
    <definedName name="VTWAX_Class">Funds!$C$98</definedName>
    <definedName name="VTWAX_MaxLoss">Funds!$L$98</definedName>
    <definedName name="VTWAX_Name">Funds!$B$98</definedName>
    <definedName name="VTWAX_Purpose">Funds!$E$98</definedName>
    <definedName name="VTWAX_Quote">Funds!$N$98</definedName>
    <definedName name="VTWAX_Sector">Funds!$D$98</definedName>
    <definedName name="VTWAX_Yield">Funds!$F$98</definedName>
    <definedName name="VTWO_Class">Funds!$C$127</definedName>
    <definedName name="VTWO_MaxLoss">Funds!$L$127</definedName>
    <definedName name="VTWO_Name">Funds!$B$127</definedName>
    <definedName name="VTWO_Purpose">Funds!$E$127</definedName>
    <definedName name="VTWO_Quote">Funds!$N$127</definedName>
    <definedName name="VTWO_Sector">Funds!$D$127</definedName>
    <definedName name="VTWO_Yield">Funds!$F$127</definedName>
    <definedName name="VWEHX_Class">Funds!$C$38</definedName>
    <definedName name="VWEHX_MaxLoss">Funds!$L$38</definedName>
    <definedName name="VWEHX_Name">Funds!$B$38</definedName>
    <definedName name="VWEHX_Purpose">Funds!$E$38</definedName>
    <definedName name="VWEHX_Quote">Funds!$N$38</definedName>
    <definedName name="VWEHX_Sector">Funds!$D$38</definedName>
    <definedName name="VWEHX_Yield">Funds!$F$38</definedName>
    <definedName name="VWINX_Class">Funds!$C$61</definedName>
    <definedName name="VWINX_MaxLoss">Funds!$L$61</definedName>
    <definedName name="VWINX_Name">Funds!$B$61</definedName>
    <definedName name="VWINX_Purpose">Funds!$E$61</definedName>
    <definedName name="VWINX_Quote">Funds!$N$61</definedName>
    <definedName name="VWINX_Sector">Funds!$D$61</definedName>
    <definedName name="VWINX_Yield">Funds!$F$61</definedName>
    <definedName name="VWO_Class">Funds!$C$104</definedName>
    <definedName name="VWO_MaxLoss">Funds!$L$104</definedName>
    <definedName name="VWO_Name">Funds!$B$104</definedName>
    <definedName name="VWO_Purpose">Funds!$E$104</definedName>
    <definedName name="VWO_Quote">Funds!$N$104</definedName>
    <definedName name="VWO_Sector">Funds!$D$104</definedName>
    <definedName name="VWO_Yield">Funds!$F$104</definedName>
    <definedName name="VWOB_Class">Funds!$C$43</definedName>
    <definedName name="VWOB_MaxLoss">Funds!$L$43</definedName>
    <definedName name="VWOB_Name">Funds!$B$43</definedName>
    <definedName name="VWOB_Purpose">Funds!$E$43</definedName>
    <definedName name="VWOB_Quote">Funds!$N$43</definedName>
    <definedName name="VWOB_Sector">Funds!$D$43</definedName>
    <definedName name="VWOB_Yield">Funds!$F$43</definedName>
    <definedName name="VWUSX_Class">Funds!$C$116</definedName>
    <definedName name="VWUSX_MaxLoss">Funds!$L$116</definedName>
    <definedName name="VWUSX_Name">Funds!$B$116</definedName>
    <definedName name="VWUSX_Purpose">Funds!$E$116</definedName>
    <definedName name="VWUSX_Quote">Funds!$N$116</definedName>
    <definedName name="VWUSX_Sector">Funds!$D$116</definedName>
    <definedName name="VWUSX_Yield">Funds!$F$116</definedName>
    <definedName name="VXUS_Class">Funds!$C$101</definedName>
    <definedName name="VXUS_MaxLoss">Funds!$L$101</definedName>
    <definedName name="VXUS_Name">Funds!$B$101</definedName>
    <definedName name="VXUS_Purpose">Funds!$E$101</definedName>
    <definedName name="VXUS_Quote">Funds!$N$101</definedName>
    <definedName name="VXUS_Sector">Funds!$D$101</definedName>
    <definedName name="VXUS_Yield">Funds!$F$101</definedName>
    <definedName name="VYM_Class">Funds!$C$63</definedName>
    <definedName name="VYM_MaxLoss">Funds!$L$63</definedName>
    <definedName name="VYM_Name">Funds!$B$63</definedName>
    <definedName name="VYM_Purpose">Funds!$E$63</definedName>
    <definedName name="VYM_Quote">Funds!$N$63</definedName>
    <definedName name="VYM_Sector">Funds!$D$63</definedName>
    <definedName name="VYM_Yield">Funds!$F$63</definedName>
    <definedName name="WBND_Class">Funds!$C$37</definedName>
    <definedName name="WBND_MaxLoss">Funds!$L$37</definedName>
    <definedName name="WBND_Name">Funds!$B$37</definedName>
    <definedName name="WBND_Purpose">Funds!$E$37</definedName>
    <definedName name="WBND_Quote">Funds!$N$37</definedName>
    <definedName name="WBND_Sector">Funds!$D$37</definedName>
    <definedName name="WBND_Yield">Funds!$F$37</definedName>
    <definedName name="XEL_Class">Funds!$C$216</definedName>
    <definedName name="XEL_MaxLoss">Funds!$L$216</definedName>
    <definedName name="XEL_Name">Funds!$B$216</definedName>
    <definedName name="XEL_Purpose">Funds!$E$216</definedName>
    <definedName name="XEL_Quote">Funds!$N$216</definedName>
    <definedName name="XEL_Sector">Funds!$D$216</definedName>
    <definedName name="XEL_Yield">Funds!$F$216</definedName>
    <definedName name="XLC_Class">Funds!$C$147</definedName>
    <definedName name="XLC_MaxLoss">Funds!$L$147</definedName>
    <definedName name="XLC_Name">Funds!$B$147</definedName>
    <definedName name="XLC_Purpose">Funds!$E$147</definedName>
    <definedName name="XLC_Quote">Funds!$N$147</definedName>
    <definedName name="XLC_Sector">Funds!$D$147</definedName>
    <definedName name="XLC_Yield">Funds!$F$147</definedName>
    <definedName name="XLE_Class">Funds!$C$148</definedName>
    <definedName name="XLE_MaxLoss">Funds!$L$148</definedName>
    <definedName name="XLE_Name">Funds!$B$148</definedName>
    <definedName name="XLE_Purpose">Funds!$E$148</definedName>
    <definedName name="XLE_Quote">Funds!$N$148</definedName>
    <definedName name="XLE_Sector">Funds!$D$148</definedName>
    <definedName name="XLE_Yield">Funds!$F$148</definedName>
    <definedName name="XLV_Class">Funds!$C$149</definedName>
    <definedName name="XLV_MaxLoss">Funds!$L$149</definedName>
    <definedName name="XLV_Name">Funds!$B$149</definedName>
    <definedName name="XLV_Purpose">Funds!$E$149</definedName>
    <definedName name="XLV_Quote">Funds!$N$149</definedName>
    <definedName name="XLV_Sector">Funds!$D$149</definedName>
    <definedName name="XLV_Yield">Funds!$F$149</definedName>
    <definedName name="XSLV_Class">Funds!$C$129</definedName>
    <definedName name="XSLV_MaxLoss">Funds!$L$129</definedName>
    <definedName name="XSLV_Name">Funds!$B$129</definedName>
    <definedName name="XSLV_Purpose">Funds!$E$129</definedName>
    <definedName name="XSLV_Quote">Funds!$N$129</definedName>
    <definedName name="XSLV_Sector">Funds!$D$129</definedName>
    <definedName name="XSLV_Yield">Funds!$F$129</definedName>
  </definedNames>
  <calcPr calcId="144525"/>
</workbook>
</file>

<file path=xl/calcChain.xml><?xml version="1.0" encoding="utf-8"?>
<calcChain xmlns="http://schemas.openxmlformats.org/spreadsheetml/2006/main">
  <c r="J13" i="24" l="1"/>
  <c r="K13" i="24"/>
  <c r="L13" i="24" s="1"/>
  <c r="K12" i="24"/>
  <c r="L12" i="24" s="1"/>
  <c r="G12" i="24"/>
  <c r="J12" i="24" s="1"/>
  <c r="F12" i="24"/>
  <c r="E12" i="24"/>
  <c r="D12" i="24"/>
  <c r="C12" i="24"/>
  <c r="K11" i="24"/>
  <c r="L11" i="24" s="1"/>
  <c r="G11" i="24"/>
  <c r="J11" i="24" s="1"/>
  <c r="F11" i="24"/>
  <c r="E11" i="24"/>
  <c r="D11" i="24"/>
  <c r="C11" i="24"/>
  <c r="K10" i="24"/>
  <c r="L10" i="24" s="1"/>
  <c r="G10" i="24"/>
  <c r="J10" i="24" s="1"/>
  <c r="F10" i="24"/>
  <c r="E10" i="24"/>
  <c r="D10" i="24"/>
  <c r="C10" i="24"/>
  <c r="K6" i="24"/>
  <c r="L6" i="24" s="1"/>
  <c r="G6" i="24"/>
  <c r="J6" i="24" s="1"/>
  <c r="F6" i="24"/>
  <c r="E6" i="24"/>
  <c r="D6" i="24"/>
  <c r="C6" i="24"/>
  <c r="K5" i="24"/>
  <c r="L5" i="24" s="1"/>
  <c r="G5" i="24"/>
  <c r="J5" i="24" s="1"/>
  <c r="F5" i="24"/>
  <c r="E5" i="24"/>
  <c r="D5" i="24"/>
  <c r="C5" i="24"/>
  <c r="L16" i="3" l="1"/>
  <c r="M16" i="3"/>
  <c r="F16" i="3"/>
  <c r="L124" i="3"/>
  <c r="M124" i="3"/>
  <c r="F124" i="3"/>
  <c r="L106" i="3"/>
  <c r="M106" i="3"/>
  <c r="F106" i="3"/>
  <c r="F128" i="3"/>
  <c r="M128" i="3"/>
  <c r="L128" i="3"/>
  <c r="L103" i="3"/>
  <c r="M103" i="3"/>
  <c r="F103" i="3"/>
  <c r="L34" i="3"/>
  <c r="M34" i="3"/>
  <c r="F34" i="3"/>
  <c r="L35" i="3" l="1"/>
  <c r="M35" i="3"/>
  <c r="F35" i="3"/>
  <c r="F114" i="3" l="1"/>
  <c r="M114" i="3"/>
  <c r="L114" i="3"/>
  <c r="G9" i="17" l="1"/>
  <c r="C7" i="9" s="1"/>
  <c r="F216" i="3" l="1"/>
  <c r="F9" i="24"/>
  <c r="E9" i="24"/>
  <c r="D9" i="24"/>
  <c r="C9" i="24"/>
  <c r="L8" i="24"/>
  <c r="J8" i="24"/>
  <c r="L4" i="24"/>
  <c r="H14" i="24"/>
  <c r="I10" i="24" l="1"/>
  <c r="I11" i="24"/>
  <c r="I12" i="24"/>
  <c r="I13" i="24"/>
  <c r="I4" i="24"/>
  <c r="I5" i="24"/>
  <c r="I8" i="24"/>
  <c r="I6" i="24"/>
  <c r="I9" i="24"/>
  <c r="I7" i="24"/>
  <c r="I14" i="24" l="1"/>
  <c r="L75" i="3"/>
  <c r="L69" i="3"/>
  <c r="L78" i="3"/>
  <c r="L84" i="3"/>
  <c r="M75" i="3"/>
  <c r="M69" i="3"/>
  <c r="M78" i="3"/>
  <c r="M84" i="3"/>
  <c r="F89" i="3"/>
  <c r="F75" i="3"/>
  <c r="F69" i="3"/>
  <c r="F78" i="3"/>
  <c r="F84" i="3"/>
  <c r="E4" i="17" l="1"/>
  <c r="D4" i="17"/>
  <c r="C4" i="17"/>
  <c r="B4" i="17"/>
  <c r="E5" i="17"/>
  <c r="D5" i="17"/>
  <c r="C5" i="17"/>
  <c r="B5" i="17"/>
  <c r="E6" i="17"/>
  <c r="D6" i="17"/>
  <c r="C6" i="17"/>
  <c r="B6" i="17"/>
  <c r="E7" i="17"/>
  <c r="D7" i="17"/>
  <c r="C7" i="17"/>
  <c r="B7" i="17"/>
  <c r="H6" i="17"/>
  <c r="H7" i="15"/>
  <c r="C6" i="9" s="1"/>
  <c r="F4" i="15"/>
  <c r="E4" i="15"/>
  <c r="D4" i="15"/>
  <c r="C4" i="15"/>
  <c r="F5" i="15"/>
  <c r="E5" i="15"/>
  <c r="D5" i="15"/>
  <c r="C5" i="15"/>
  <c r="I4" i="15" l="1"/>
  <c r="I6" i="15"/>
  <c r="I5" i="15"/>
  <c r="H7" i="17"/>
  <c r="H8" i="17"/>
  <c r="H4" i="17"/>
  <c r="H5" i="17"/>
  <c r="H9" i="17" l="1"/>
  <c r="I7" i="15"/>
  <c r="L132" i="3"/>
  <c r="M132" i="3"/>
  <c r="F132" i="3"/>
  <c r="L99" i="3"/>
  <c r="M99" i="3"/>
  <c r="F99" i="3"/>
  <c r="L188" i="3"/>
  <c r="M188" i="3"/>
  <c r="F188" i="3"/>
  <c r="L89" i="3" l="1"/>
  <c r="M89" i="3"/>
  <c r="L88" i="3"/>
  <c r="M88" i="3"/>
  <c r="F88" i="3"/>
  <c r="L66" i="3"/>
  <c r="M66" i="3"/>
  <c r="F66" i="3"/>
  <c r="F217" i="3"/>
  <c r="F218" i="3"/>
  <c r="F219" i="3"/>
  <c r="L217" i="3"/>
  <c r="M217" i="3"/>
  <c r="L86" i="3"/>
  <c r="M86" i="3"/>
  <c r="F86" i="3"/>
  <c r="L80" i="3"/>
  <c r="M80" i="3"/>
  <c r="F80" i="3"/>
  <c r="L39" i="3"/>
  <c r="M39" i="3"/>
  <c r="F39" i="3"/>
  <c r="L23" i="3"/>
  <c r="M23" i="3"/>
  <c r="F23" i="3"/>
  <c r="L30" i="3"/>
  <c r="M30" i="3"/>
  <c r="F30" i="3"/>
  <c r="L10" i="3"/>
  <c r="M10" i="3"/>
  <c r="F10" i="3"/>
  <c r="F41" i="3"/>
  <c r="L41" i="3"/>
  <c r="M41" i="3"/>
  <c r="L211" i="3" l="1"/>
  <c r="M211" i="3"/>
  <c r="F211" i="3"/>
  <c r="F209" i="3"/>
  <c r="L209" i="3"/>
  <c r="M209" i="3"/>
  <c r="L200" i="3"/>
  <c r="M200" i="3"/>
  <c r="F200" i="3"/>
  <c r="L160" i="3" l="1"/>
  <c r="M160" i="3"/>
  <c r="F160" i="3"/>
  <c r="F49" i="3"/>
  <c r="L49" i="3"/>
  <c r="M49" i="3"/>
  <c r="L76" i="3"/>
  <c r="M76" i="3"/>
  <c r="F76" i="3"/>
  <c r="F85" i="3"/>
  <c r="L85" i="3"/>
  <c r="M85" i="3"/>
  <c r="F79" i="3"/>
  <c r="L79" i="3"/>
  <c r="M79" i="3"/>
  <c r="L33" i="3"/>
  <c r="M33" i="3"/>
  <c r="F33" i="3"/>
  <c r="L44" i="3"/>
  <c r="M44" i="3"/>
  <c r="F44" i="3"/>
  <c r="L83" i="3"/>
  <c r="M83" i="3"/>
  <c r="F83" i="3"/>
  <c r="F65" i="3"/>
  <c r="L65" i="3"/>
  <c r="M65" i="3"/>
  <c r="L40" i="3"/>
  <c r="M40" i="3"/>
  <c r="F40" i="3"/>
  <c r="L42" i="3"/>
  <c r="M42" i="3"/>
  <c r="F42" i="3"/>
  <c r="M145" i="3"/>
  <c r="L145" i="3"/>
  <c r="F147" i="3"/>
  <c r="F148" i="3"/>
  <c r="L147" i="3"/>
  <c r="M147" i="3"/>
  <c r="L148" i="3"/>
  <c r="M148" i="3"/>
  <c r="L144" i="3"/>
  <c r="M144" i="3"/>
  <c r="L143" i="3"/>
  <c r="M143" i="3"/>
  <c r="L139" i="3"/>
  <c r="M139" i="3"/>
  <c r="F143" i="3"/>
  <c r="F139" i="3"/>
  <c r="F144" i="3"/>
  <c r="L140" i="3"/>
  <c r="M140" i="3"/>
  <c r="F140" i="3"/>
  <c r="L142" i="3"/>
  <c r="M142" i="3"/>
  <c r="F142" i="3"/>
  <c r="M149" i="3"/>
  <c r="L149" i="3"/>
  <c r="F149" i="3"/>
  <c r="M131" i="3" l="1"/>
  <c r="L131" i="3"/>
  <c r="F131" i="3"/>
  <c r="M130" i="3"/>
  <c r="L130" i="3"/>
  <c r="F130" i="3"/>
  <c r="L101" i="3"/>
  <c r="M101" i="3"/>
  <c r="F101" i="3"/>
  <c r="L129" i="3"/>
  <c r="M129" i="3"/>
  <c r="F129" i="3"/>
  <c r="L74" i="3"/>
  <c r="M74" i="3"/>
  <c r="F74" i="3"/>
  <c r="L157" i="3"/>
  <c r="M157" i="3"/>
  <c r="F158" i="3"/>
  <c r="L158" i="3"/>
  <c r="M158" i="3"/>
  <c r="L163" i="3"/>
  <c r="M163" i="3"/>
  <c r="F163" i="3"/>
  <c r="F45" i="3"/>
  <c r="L45" i="3"/>
  <c r="M45" i="3"/>
  <c r="L7" i="3"/>
  <c r="M7" i="3"/>
  <c r="F7" i="3"/>
  <c r="F48" i="3"/>
  <c r="L48" i="3"/>
  <c r="M48" i="3"/>
  <c r="L36" i="3"/>
  <c r="M36" i="3"/>
  <c r="L22" i="3"/>
  <c r="M22" i="3"/>
  <c r="F22" i="3"/>
  <c r="F18" i="3"/>
  <c r="M18" i="3"/>
  <c r="L18" i="3"/>
  <c r="L20" i="3"/>
  <c r="M20" i="3"/>
  <c r="F20" i="3"/>
  <c r="F14" i="3"/>
  <c r="L14" i="3"/>
  <c r="M14" i="3"/>
  <c r="L27" i="3"/>
  <c r="M27" i="3"/>
  <c r="F27" i="3"/>
  <c r="L180" i="3" l="1"/>
  <c r="M180" i="3"/>
  <c r="F180" i="3"/>
  <c r="L181" i="3"/>
  <c r="M181" i="3"/>
  <c r="F181" i="3"/>
  <c r="L179" i="3"/>
  <c r="M179" i="3"/>
  <c r="F179" i="3"/>
  <c r="M178" i="3"/>
  <c r="L178" i="3"/>
  <c r="F178" i="3"/>
  <c r="L109" i="3" l="1"/>
  <c r="M109" i="3"/>
  <c r="F109" i="3"/>
  <c r="L119" i="3"/>
  <c r="M119" i="3"/>
  <c r="F119" i="3"/>
  <c r="L185" i="3" l="1"/>
  <c r="L187" i="3"/>
  <c r="L186" i="3"/>
  <c r="M187" i="3"/>
  <c r="M186" i="3"/>
  <c r="F186" i="3"/>
  <c r="F187" i="3"/>
  <c r="F185" i="3"/>
  <c r="M185" i="3"/>
  <c r="F183" i="3"/>
  <c r="M183" i="3"/>
  <c r="L183" i="3"/>
  <c r="L205" i="3" l="1"/>
  <c r="M205" i="3"/>
  <c r="L52" i="3"/>
  <c r="M52" i="3"/>
  <c r="F52" i="3"/>
  <c r="L216" i="3"/>
  <c r="M216" i="3"/>
  <c r="F157" i="3"/>
  <c r="M166" i="3"/>
  <c r="L166" i="3"/>
  <c r="F166" i="3"/>
  <c r="F37" i="3"/>
  <c r="M37" i="3"/>
  <c r="L37" i="3"/>
  <c r="F8" i="3"/>
  <c r="L8" i="3"/>
  <c r="M8" i="3"/>
  <c r="F9" i="3"/>
  <c r="M9" i="3"/>
  <c r="L9" i="3"/>
  <c r="L12" i="3"/>
  <c r="M12" i="3"/>
  <c r="F12" i="3"/>
  <c r="M198" i="3"/>
  <c r="L198" i="3"/>
  <c r="F198" i="3"/>
  <c r="G7" i="24" l="1"/>
  <c r="J7" i="24" s="1"/>
  <c r="K7" i="24"/>
  <c r="L7" i="24" s="1"/>
  <c r="F203" i="3"/>
  <c r="M203" i="3"/>
  <c r="L203" i="3"/>
  <c r="L215" i="3" l="1"/>
  <c r="M215" i="3"/>
  <c r="F215" i="3"/>
  <c r="F210" i="3"/>
  <c r="M210" i="3"/>
  <c r="L210" i="3"/>
  <c r="M195" i="3"/>
  <c r="L195" i="3"/>
  <c r="F195" i="3"/>
  <c r="F204" i="3" l="1"/>
  <c r="L204" i="3"/>
  <c r="M204" i="3"/>
  <c r="M213" i="3"/>
  <c r="L213" i="3"/>
  <c r="F213" i="3"/>
  <c r="F196" i="3"/>
  <c r="F197" i="3"/>
  <c r="L196" i="3"/>
  <c r="M196" i="3"/>
  <c r="L197" i="3"/>
  <c r="M197" i="3"/>
  <c r="L146" i="3" l="1"/>
  <c r="M146" i="3"/>
  <c r="L63" i="3"/>
  <c r="M63" i="3"/>
  <c r="L82" i="3"/>
  <c r="M82" i="3"/>
  <c r="L77" i="3"/>
  <c r="M77" i="3"/>
  <c r="L68" i="3"/>
  <c r="M68" i="3"/>
  <c r="L126" i="3"/>
  <c r="M126" i="3"/>
  <c r="L127" i="3"/>
  <c r="M127" i="3"/>
  <c r="L100" i="3"/>
  <c r="M100" i="3"/>
  <c r="L115" i="3"/>
  <c r="M115" i="3"/>
  <c r="L107" i="3"/>
  <c r="M107" i="3"/>
  <c r="L122" i="3"/>
  <c r="M122" i="3"/>
  <c r="L104" i="3"/>
  <c r="M104" i="3"/>
  <c r="L116" i="3"/>
  <c r="M116" i="3"/>
  <c r="L123" i="3"/>
  <c r="M123" i="3"/>
  <c r="L117" i="3"/>
  <c r="M117" i="3"/>
  <c r="L110" i="3"/>
  <c r="M110" i="3"/>
  <c r="L98" i="3"/>
  <c r="M98" i="3"/>
  <c r="L108" i="3"/>
  <c r="M108" i="3"/>
  <c r="L111" i="3"/>
  <c r="M111" i="3"/>
  <c r="L73" i="3"/>
  <c r="M73" i="3"/>
  <c r="L141" i="3"/>
  <c r="M141" i="3"/>
  <c r="L118" i="3"/>
  <c r="M118" i="3"/>
  <c r="L120" i="3"/>
  <c r="M120" i="3"/>
  <c r="L64" i="3"/>
  <c r="M64" i="3"/>
  <c r="L105" i="3"/>
  <c r="M105" i="3"/>
  <c r="L62" i="3"/>
  <c r="M62" i="3"/>
  <c r="L67" i="3"/>
  <c r="M67" i="3"/>
  <c r="L71" i="3"/>
  <c r="M71" i="3"/>
  <c r="L81" i="3"/>
  <c r="M81" i="3"/>
  <c r="L70" i="3"/>
  <c r="L72" i="3"/>
  <c r="M72" i="3"/>
  <c r="M61" i="3"/>
  <c r="M182" i="3"/>
  <c r="L61" i="3"/>
  <c r="L102" i="3"/>
  <c r="L182" i="3"/>
  <c r="M70" i="3"/>
  <c r="K4" i="15" l="1"/>
  <c r="L4" i="15" s="1"/>
  <c r="L184" i="3" l="1"/>
  <c r="M184" i="3"/>
  <c r="L206" i="3"/>
  <c r="M206" i="3"/>
  <c r="L87" i="3"/>
  <c r="M87" i="3"/>
  <c r="L199" i="3"/>
  <c r="M199" i="3"/>
  <c r="L201" i="3"/>
  <c r="M201" i="3"/>
  <c r="L156" i="3"/>
  <c r="M156" i="3"/>
  <c r="L202" i="3"/>
  <c r="M202" i="3"/>
  <c r="L207" i="3"/>
  <c r="M207" i="3"/>
  <c r="L208" i="3"/>
  <c r="M208" i="3"/>
  <c r="L212" i="3"/>
  <c r="M212" i="3"/>
  <c r="L214" i="3"/>
  <c r="M214" i="3"/>
  <c r="M162" i="3" l="1"/>
  <c r="L162" i="3"/>
  <c r="M165" i="3"/>
  <c r="L165" i="3"/>
  <c r="M170" i="3"/>
  <c r="L170" i="3"/>
  <c r="M168" i="3"/>
  <c r="L168" i="3"/>
  <c r="M169" i="3"/>
  <c r="L169" i="3"/>
  <c r="M167" i="3"/>
  <c r="L167" i="3"/>
  <c r="M159" i="3"/>
  <c r="L159" i="3"/>
  <c r="M164" i="3"/>
  <c r="L164" i="3"/>
  <c r="L161" i="3"/>
  <c r="M161" i="3"/>
  <c r="L13" i="3"/>
  <c r="L19" i="3"/>
  <c r="L11" i="3"/>
  <c r="L15" i="3"/>
  <c r="L28" i="3"/>
  <c r="L17" i="3"/>
  <c r="L21" i="3"/>
  <c r="L24" i="3"/>
  <c r="L31" i="3"/>
  <c r="L25" i="3"/>
  <c r="L26" i="3"/>
  <c r="L32" i="3"/>
  <c r="L29" i="3"/>
  <c r="L38" i="3"/>
  <c r="L43" i="3"/>
  <c r="L50" i="3"/>
  <c r="L46" i="3"/>
  <c r="L47" i="3"/>
  <c r="L51" i="3"/>
  <c r="L53" i="3"/>
  <c r="M13" i="3"/>
  <c r="M19" i="3"/>
  <c r="M11" i="3"/>
  <c r="M15" i="3"/>
  <c r="M28" i="3"/>
  <c r="M17" i="3"/>
  <c r="M21" i="3"/>
  <c r="M24" i="3"/>
  <c r="M31" i="3"/>
  <c r="M25" i="3"/>
  <c r="M26" i="3"/>
  <c r="M32" i="3"/>
  <c r="M29" i="3"/>
  <c r="M38" i="3"/>
  <c r="M43" i="3"/>
  <c r="M50" i="3"/>
  <c r="M46" i="3"/>
  <c r="M47" i="3"/>
  <c r="M51" i="3"/>
  <c r="M53" i="3"/>
  <c r="J5" i="17" l="1"/>
  <c r="K5" i="17" s="1"/>
  <c r="J4" i="17"/>
  <c r="K4" i="17" s="1"/>
  <c r="K9" i="24"/>
  <c r="L9" i="24" s="1"/>
  <c r="J6" i="17"/>
  <c r="K6" i="17" s="1"/>
  <c r="K5" i="15"/>
  <c r="J7" i="17"/>
  <c r="K7" i="17" s="1"/>
  <c r="K14" i="24" l="1"/>
  <c r="J9" i="17"/>
  <c r="K9" i="17" s="1"/>
  <c r="L5" i="15"/>
  <c r="K7" i="15"/>
  <c r="L7" i="15" s="1"/>
  <c r="F98" i="3"/>
  <c r="F110" i="3"/>
  <c r="F117" i="3"/>
  <c r="F123" i="3"/>
  <c r="L14" i="24" l="1"/>
  <c r="F116" i="3"/>
  <c r="F167" i="3" l="1"/>
  <c r="F4" i="3" l="1"/>
  <c r="F212" i="3" l="1"/>
  <c r="F199" i="3"/>
  <c r="F201" i="3"/>
  <c r="F156" i="3"/>
  <c r="F202" i="3"/>
  <c r="F207" i="3"/>
  <c r="F208" i="3"/>
  <c r="F214" i="3"/>
  <c r="F184" i="3"/>
  <c r="F206" i="3"/>
  <c r="F19" i="3"/>
  <c r="F11" i="3"/>
  <c r="F15" i="3"/>
  <c r="F67" i="3"/>
  <c r="F62" i="3"/>
  <c r="F102" i="3" l="1"/>
  <c r="F72" i="3"/>
  <c r="F61" i="3"/>
  <c r="F21" i="3"/>
  <c r="F24" i="3"/>
  <c r="F43" i="3"/>
  <c r="F47" i="3"/>
  <c r="F46" i="3"/>
  <c r="F51" i="3"/>
  <c r="F13" i="3"/>
  <c r="F25" i="3"/>
  <c r="F31" i="3"/>
  <c r="F26" i="3"/>
  <c r="F71" i="3"/>
  <c r="F70" i="3"/>
  <c r="F81" i="3"/>
  <c r="F4" i="17" l="1"/>
  <c r="I4" i="17" s="1"/>
  <c r="G9" i="24"/>
  <c r="J9" i="24" s="1"/>
  <c r="F6" i="17"/>
  <c r="I6" i="17" s="1"/>
  <c r="F118" i="3" l="1"/>
  <c r="F141" i="3"/>
  <c r="F127" i="3"/>
  <c r="F53" i="3" l="1"/>
  <c r="F36" i="3" l="1"/>
  <c r="F28" i="3"/>
  <c r="F169" i="3" l="1"/>
  <c r="F126" i="3" l="1"/>
  <c r="F32" i="3"/>
  <c r="F168" i="3"/>
  <c r="F105" i="3"/>
  <c r="F164" i="3" l="1"/>
  <c r="F29" i="3"/>
  <c r="F115" i="3" l="1"/>
  <c r="F170" i="3" l="1"/>
  <c r="F159" i="3"/>
  <c r="F87" i="3"/>
  <c r="F111" i="3"/>
  <c r="F107" i="3"/>
  <c r="F50" i="3" l="1"/>
  <c r="F38" i="3"/>
  <c r="F17" i="3"/>
  <c r="F68" i="3"/>
  <c r="F100" i="3"/>
  <c r="F104" i="3"/>
  <c r="F120" i="3"/>
  <c r="F5" i="17" l="1"/>
  <c r="I5" i="17" s="1"/>
  <c r="F7" i="17"/>
  <c r="I7" i="17" s="1"/>
  <c r="G5" i="15"/>
  <c r="J5" i="15" s="1"/>
  <c r="I9" i="17" l="1"/>
  <c r="D7" i="9" s="1"/>
  <c r="F9" i="17" l="1"/>
  <c r="E7" i="9" s="1"/>
  <c r="F161" i="3"/>
  <c r="F165" i="3"/>
  <c r="F162" i="3"/>
  <c r="F182" i="3"/>
  <c r="F82" i="3"/>
  <c r="F77" i="3"/>
  <c r="F108" i="3"/>
  <c r="F73" i="3"/>
  <c r="F64" i="3"/>
  <c r="F146" i="3"/>
  <c r="F63" i="3"/>
  <c r="J14" i="24" l="1"/>
  <c r="G4" i="15"/>
  <c r="J4" i="15" s="1"/>
  <c r="J7" i="15" s="1"/>
  <c r="G14" i="24" l="1"/>
  <c r="D6" i="9"/>
  <c r="G7" i="15"/>
  <c r="E6" i="9" s="1"/>
  <c r="C11" i="9"/>
  <c r="D11" i="9" l="1"/>
  <c r="E11" i="9" s="1"/>
  <c r="B145" i="3"/>
  <c r="F145" i="3"/>
</calcChain>
</file>

<file path=xl/comments1.xml><?xml version="1.0" encoding="utf-8"?>
<comments xmlns="http://schemas.openxmlformats.org/spreadsheetml/2006/main">
  <authors>
    <author>Author</author>
  </authors>
  <commentList>
    <comment ref="A3" authorId="0">
      <text>
        <r>
          <rPr>
            <b/>
            <sz val="9"/>
            <color indexed="81"/>
            <rFont val="Tahoma"/>
            <charset val="1"/>
          </rPr>
          <t xml:space="preserve">[Crtl]-Q
After filling ticker symbol and all information and with ticker symbol cell selected, [Ctrl]-Q to Name approriate fields for further use in other tabs. </t>
        </r>
      </text>
    </comment>
    <comment ref="I3" authorId="0">
      <text>
        <r>
          <rPr>
            <b/>
            <sz val="9"/>
            <color indexed="81"/>
            <rFont val="Tahoma"/>
            <family val="2"/>
          </rPr>
          <t>Key Metric
Beta is the measure of how this investment coorilates to the market fluctuations a value of 1.00 would indicate this investment is in lock-step with the market.  Values of less than 1 indicate less coorilation, while values of greater than one means more extreme swings with the market.</t>
        </r>
      </text>
    </comment>
    <comment ref="J3" authorId="0">
      <text>
        <r>
          <rPr>
            <sz val="9"/>
            <color indexed="81"/>
            <rFont val="Tahoma"/>
            <family val="2"/>
          </rPr>
          <t xml:space="preserve">Key Metric
Standard Deviation is the measure of volitaility of this investment.
Lower is better
</t>
        </r>
      </text>
    </comment>
    <comment ref="K3" authorId="0">
      <text>
        <r>
          <rPr>
            <b/>
            <sz val="9"/>
            <color indexed="81"/>
            <rFont val="Tahoma"/>
            <family val="2"/>
          </rPr>
          <t>Key Metric
Sharp Ratio is the measure of risk to reward fo the investement (ie volitiliy to gain potential).
Higer values are better
This metric is best used when comparing simular investments</t>
        </r>
      </text>
    </comment>
    <comment ref="L3" authorId="0">
      <text>
        <r>
          <rPr>
            <b/>
            <sz val="9"/>
            <color indexed="81"/>
            <rFont val="Tahoma"/>
            <family val="2"/>
          </rPr>
          <t>Key Metric
--------------
Max Percentage Loss.
Over a 10 yr range, what is the max loss from high to low.
This should give you an idea of the potential loss you could 
suffer in a bad market downturn.
Calculated as 
Potential Loss = 100*(High - Low)/High</t>
        </r>
      </text>
    </comment>
    <comment ref="M3" authorId="0">
      <text>
        <r>
          <rPr>
            <b/>
            <sz val="9"/>
            <color indexed="81"/>
            <rFont val="Tahoma"/>
            <family val="2"/>
          </rPr>
          <t>Key Metric
Lookin over the 10 year historical range of the investment, we look a the largest dip from high to low and compare that to the current value.  This indicates the upside potential compared to historical highs.  Higher values indicats this investment has some potential upside, negative values indicates that the investment is higher than in the past, so we are in uncharted teritory.
Calculated as:
forward looking 10 yr High (H)
forward looking 10 yr Low (L)
Current value (C)
Updside (U)
U = (H-C)/(H-L)</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charset val="1"/>
          </rPr>
          <t>[Crtl]-W
After filling ticker symbol and with cell selected [Ctrl]-W to Execute Macro to fill values from Funds Tab</t>
        </r>
      </text>
    </comment>
  </commentList>
</comments>
</file>

<file path=xl/comments3.xml><?xml version="1.0" encoding="utf-8"?>
<comments xmlns="http://schemas.openxmlformats.org/spreadsheetml/2006/main">
  <authors>
    <author>Author</author>
  </authors>
  <commentList>
    <comment ref="A3" authorId="0">
      <text>
        <r>
          <rPr>
            <b/>
            <sz val="9"/>
            <color indexed="81"/>
            <rFont val="Tahoma"/>
            <charset val="1"/>
          </rPr>
          <t>[Crtl]-W
After filling ticker symbol and with cell selected [Ctrl]-W to Execute Macro to fill values from Funds Tab</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charset val="1"/>
          </rPr>
          <t>[Crtl]-W
After filling ticker symbol and with cell selected [Ctrl]-W to Execute Macro to fill values from Funds Tab</t>
        </r>
        <r>
          <rPr>
            <sz val="9"/>
            <color indexed="81"/>
            <rFont val="Tahoma"/>
            <charset val="1"/>
          </rPr>
          <t xml:space="preserve">
</t>
        </r>
      </text>
    </comment>
  </commentList>
</comments>
</file>

<file path=xl/sharedStrings.xml><?xml version="1.0" encoding="utf-8"?>
<sst xmlns="http://schemas.openxmlformats.org/spreadsheetml/2006/main" count="869" uniqueCount="436">
  <si>
    <t>Ticker</t>
  </si>
  <si>
    <t>Name</t>
  </si>
  <si>
    <t>Class</t>
  </si>
  <si>
    <t>Net Yield</t>
  </si>
  <si>
    <t>Percent</t>
  </si>
  <si>
    <t>Amount</t>
  </si>
  <si>
    <t>Notes</t>
  </si>
  <si>
    <t>PREMX</t>
  </si>
  <si>
    <t>T.Rowe Price Emerging Markets Bond</t>
  </si>
  <si>
    <t>SDIV</t>
  </si>
  <si>
    <t>Global X SuperDividend</t>
  </si>
  <si>
    <t>SDOG</t>
  </si>
  <si>
    <t>ALPS Sector Dividend Dogs</t>
  </si>
  <si>
    <t>Large Cap</t>
  </si>
  <si>
    <t>VPU</t>
  </si>
  <si>
    <t>Vanguard Utilities</t>
  </si>
  <si>
    <t>Utilities</t>
  </si>
  <si>
    <t>Energy</t>
  </si>
  <si>
    <t>VNQI</t>
  </si>
  <si>
    <t>Vanguard Global ex-U.S. Real Estate Index Fund ETF Shares</t>
  </si>
  <si>
    <t>VFSTX</t>
  </si>
  <si>
    <t>Vanguard Short-Term Investment-Grade Fund Investor Shares</t>
  </si>
  <si>
    <t>% Yield</t>
  </si>
  <si>
    <t>% Expense</t>
  </si>
  <si>
    <t>Beta</t>
  </si>
  <si>
    <t>10yr
MaxLoss</t>
  </si>
  <si>
    <t>Description</t>
  </si>
  <si>
    <t>Short Term Corporate Bonds</t>
  </si>
  <si>
    <t>$3,000 minumal investment</t>
  </si>
  <si>
    <t>VWEHX</t>
  </si>
  <si>
    <t>Vanguard High-Yield Corporate Fund Investor Shares</t>
  </si>
  <si>
    <t>EWU</t>
  </si>
  <si>
    <t>iShares MSCI United Kingdom</t>
  </si>
  <si>
    <t>IDV</t>
  </si>
  <si>
    <t>iShares Dow Jones International Select Dividend Index</t>
  </si>
  <si>
    <t>VGK</t>
  </si>
  <si>
    <t>Vanguard FTSE Europe ETF</t>
  </si>
  <si>
    <t>High yielding undervalued stocks.  Collects the five highest yielding stocks in each of the 10 sectors of the S&amp;P.</t>
  </si>
  <si>
    <t>SDY</t>
  </si>
  <si>
    <t>SPDR S&amp;P Dividend</t>
  </si>
  <si>
    <t>VYM</t>
  </si>
  <si>
    <t>Vanguard High Dividend Yield Index</t>
  </si>
  <si>
    <t>REZ</t>
  </si>
  <si>
    <t xml:space="preserve">iShares FTSD NAREIT Residential Plus Capped Index </t>
  </si>
  <si>
    <t>VNQ</t>
  </si>
  <si>
    <t>Vanguard REIT Index Fund ETF Shares</t>
  </si>
  <si>
    <t>AMLP</t>
  </si>
  <si>
    <t>Master Limited Partnership – Oil &amp; Gas</t>
  </si>
  <si>
    <t>IYR</t>
  </si>
  <si>
    <t>RWT</t>
  </si>
  <si>
    <t>TSLA</t>
  </si>
  <si>
    <t>Berkshire Hathaway Class B</t>
  </si>
  <si>
    <t>SCHD</t>
  </si>
  <si>
    <t>VIG</t>
  </si>
  <si>
    <t>VEU</t>
  </si>
  <si>
    <t>VAW</t>
  </si>
  <si>
    <t>VT</t>
  </si>
  <si>
    <t>VSS</t>
  </si>
  <si>
    <t>CVI</t>
  </si>
  <si>
    <t>MSFT</t>
  </si>
  <si>
    <t>Tesla Inc</t>
  </si>
  <si>
    <t>VWO</t>
  </si>
  <si>
    <t>DEA</t>
  </si>
  <si>
    <t>MET</t>
  </si>
  <si>
    <t>Metlife Inc</t>
  </si>
  <si>
    <t>Vanguard Dividend Appreciation Index Fund ETF</t>
  </si>
  <si>
    <t>Easterly Government Properties Inc</t>
  </si>
  <si>
    <t>Microsoft Corporation</t>
  </si>
  <si>
    <t>Vanguard FTSE Emerging Markets Index Fund ETF</t>
  </si>
  <si>
    <t>Vanguard Total World Stock Index Fund ETF</t>
  </si>
  <si>
    <t>Schwab U.S. Dividend Equity ETF</t>
  </si>
  <si>
    <t>Vanguard FTSE All-World EX-US Index Fund ETF</t>
  </si>
  <si>
    <t>Vanguard FTSE All-World EX-US Small-Cap Index ETF</t>
  </si>
  <si>
    <t>Alerian Master Limited Partnership</t>
  </si>
  <si>
    <t>iShares US Real Estate ETF</t>
  </si>
  <si>
    <t>Redwood Trust Inc</t>
  </si>
  <si>
    <t>Account</t>
  </si>
  <si>
    <t>Total Value</t>
  </si>
  <si>
    <t>Estimated Income</t>
  </si>
  <si>
    <t>Comments</t>
  </si>
  <si>
    <t xml:space="preserve">Percent Return </t>
  </si>
  <si>
    <t>Totals</t>
  </si>
  <si>
    <t>VTI</t>
  </si>
  <si>
    <t>Vanguard Total Stock Market Index Fund ETF</t>
  </si>
  <si>
    <t>DWX</t>
  </si>
  <si>
    <t>SPDR S&amp;P International Dividend ETF</t>
  </si>
  <si>
    <t>Invest in 100 of the largest foreign stocks known for high yeild</t>
  </si>
  <si>
    <t>TGHNX</t>
  </si>
  <si>
    <t>TCW High Yield Bond Fund Class N</t>
  </si>
  <si>
    <t>LVHD</t>
  </si>
  <si>
    <t>Legg Mason Low Volatility High Dividend</t>
  </si>
  <si>
    <t>DLR</t>
  </si>
  <si>
    <t>Digital Realty Trust</t>
  </si>
  <si>
    <t>EDOG</t>
  </si>
  <si>
    <t>PCN</t>
  </si>
  <si>
    <t>NLY</t>
  </si>
  <si>
    <t>SWRSX</t>
  </si>
  <si>
    <t>VIOO</t>
  </si>
  <si>
    <t>ALPS Emerging Sector Dividend Dogs</t>
  </si>
  <si>
    <t>Annaly Capital Management Inc</t>
  </si>
  <si>
    <t>Schwab Treasury Inflation Protected Securities Index Fund</t>
  </si>
  <si>
    <t>Vanguard S&amp;P Small-Cap 600 Index Fund ETF Shares</t>
  </si>
  <si>
    <t>Money Market Fund</t>
  </si>
  <si>
    <t>HIE</t>
  </si>
  <si>
    <t>Invest in MLP's so you don't have to.</t>
  </si>
  <si>
    <t>Eaton Vance Municipal Income Trust</t>
  </si>
  <si>
    <t>Closed End fund</t>
  </si>
  <si>
    <t>EVN</t>
  </si>
  <si>
    <t>SWVXX</t>
  </si>
  <si>
    <t>Schwab Value Advantage Money Fund</t>
  </si>
  <si>
    <t>CVR Energy Inc</t>
  </si>
  <si>
    <t>AGZ</t>
  </si>
  <si>
    <t>iShares Agency Bond ETF</t>
  </si>
  <si>
    <t>Gov Agency Bonds</t>
  </si>
  <si>
    <t>VGSH</t>
  </si>
  <si>
    <t>Vanguard Short-Term Treasury Index Fund ETF</t>
  </si>
  <si>
    <t>PIMCO Corporate &amp; Income Strategy Fund</t>
  </si>
  <si>
    <t>Miller/Howard High Income Equity</t>
  </si>
  <si>
    <t>VFMV</t>
  </si>
  <si>
    <t>Vanguard US Minimum Volatility ETF</t>
  </si>
  <si>
    <t>VTWO</t>
  </si>
  <si>
    <t>Vanguard Russell 2000 Index Fund ETF</t>
  </si>
  <si>
    <t>VDC</t>
  </si>
  <si>
    <t>MGC</t>
  </si>
  <si>
    <t>Vanguard Mega Cap Index Fund ETF</t>
  </si>
  <si>
    <t>Money Marke Fund</t>
  </si>
  <si>
    <t>SD</t>
  </si>
  <si>
    <t>Sharp</t>
  </si>
  <si>
    <t>PFF</t>
  </si>
  <si>
    <t>iShares Preferred and Income Securities ETF</t>
  </si>
  <si>
    <t>PFFD</t>
  </si>
  <si>
    <t>Global X US Preferred ETF</t>
  </si>
  <si>
    <t>NA</t>
  </si>
  <si>
    <t>PSK</t>
  </si>
  <si>
    <t>SPDR Wells Fargo Preferred Stock ETF</t>
  </si>
  <si>
    <t>BNDW</t>
  </si>
  <si>
    <t>Vanguard Total World Bond ETF</t>
  </si>
  <si>
    <t>BND</t>
  </si>
  <si>
    <t>Vanguard Total Bond Market Index Fund ETF</t>
  </si>
  <si>
    <t>BNDX</t>
  </si>
  <si>
    <t>Vanguard Total International Bond Index Fund ETF</t>
  </si>
  <si>
    <t>SCHO</t>
  </si>
  <si>
    <t>Schwab Short-Term US Treasurey ETF</t>
  </si>
  <si>
    <t>PCY</t>
  </si>
  <si>
    <t>Invesco Emerging Markets Sovereign Debt ETF</t>
  </si>
  <si>
    <t>EMB</t>
  </si>
  <si>
    <t>iShares JP Morgan USD Emerging Markets Bond ETF</t>
  </si>
  <si>
    <t>VWOB</t>
  </si>
  <si>
    <t xml:space="preserve">Vanguard Emerging Markets Government Bond Index Fund ETF </t>
  </si>
  <si>
    <t>VBMFX</t>
  </si>
  <si>
    <t>Vanguard Total Bond Market Index Fund Investor Shares</t>
  </si>
  <si>
    <t>VSCSX</t>
  </si>
  <si>
    <t>Vanguard Short-Term Corporate Bond Index Fund Admiral Shares</t>
  </si>
  <si>
    <t>VWINX</t>
  </si>
  <si>
    <t>Vanguard Wellesley Income Fund Investor Shares</t>
  </si>
  <si>
    <t>Income</t>
  </si>
  <si>
    <t>VTRIX</t>
  </si>
  <si>
    <t>Vanguard International Value Fund Investor Shares</t>
  </si>
  <si>
    <t>FFRHX</t>
  </si>
  <si>
    <t>Fidelity Floating Rate High Income Fund</t>
  </si>
  <si>
    <t>MINT</t>
  </si>
  <si>
    <t>PIMCO Enhanced Short Maturity Active Exchange-Traded Fund</t>
  </si>
  <si>
    <t>NUSFX</t>
  </si>
  <si>
    <t>Northern Ultra-Short Fixed Income Fund</t>
  </si>
  <si>
    <t>BSV</t>
  </si>
  <si>
    <t>Vanguard Short-Term Bond Index Fund ETF</t>
  </si>
  <si>
    <t>DIS</t>
  </si>
  <si>
    <t>Walt Disney Co</t>
  </si>
  <si>
    <t>SYY</t>
  </si>
  <si>
    <t>Sysco Corp</t>
  </si>
  <si>
    <t>MORT</t>
  </si>
  <si>
    <t>VanEck Vectors Mortgage REIT Income ETF</t>
  </si>
  <si>
    <t>VWUSX</t>
  </si>
  <si>
    <t>Vanguard US Growth Fund Investor Shares</t>
  </si>
  <si>
    <t>VMGRX</t>
  </si>
  <si>
    <t>Vanguard Mid-Cap Fund Investor Shares</t>
  </si>
  <si>
    <t>VSGAX</t>
  </si>
  <si>
    <t>Vanguard Small-Cap Index Fund Admiral Shares</t>
  </si>
  <si>
    <t>VDIGX</t>
  </si>
  <si>
    <t>Vanguard Dividend Growth Fund Investor Shares</t>
  </si>
  <si>
    <t>VMMSX</t>
  </si>
  <si>
    <t>Vanguard Emerging Markets Select Stock Fund Investor Shares</t>
  </si>
  <si>
    <t>VTWAX</t>
  </si>
  <si>
    <t>Vanguard Total World Stock Index Fund Admiral</t>
  </si>
  <si>
    <t>Upside</t>
  </si>
  <si>
    <t>10yr
High</t>
  </si>
  <si>
    <t>10yr
Low</t>
  </si>
  <si>
    <t>Current</t>
  </si>
  <si>
    <t>JETS</t>
  </si>
  <si>
    <t>US Global JETS</t>
  </si>
  <si>
    <t>LUV</t>
  </si>
  <si>
    <t>Southewest Airlines</t>
  </si>
  <si>
    <t>High Yielding International companies</t>
  </si>
  <si>
    <t>ABT</t>
  </si>
  <si>
    <t>ALT</t>
  </si>
  <si>
    <t>Abbott Laboratories</t>
  </si>
  <si>
    <t>Health Care</t>
  </si>
  <si>
    <t>Altimmune Inc.</t>
  </si>
  <si>
    <t>T</t>
  </si>
  <si>
    <t>AT &amp; T Inc.</t>
  </si>
  <si>
    <t>IBM</t>
  </si>
  <si>
    <t>International Business Machines Corp.</t>
  </si>
  <si>
    <t>ABBV</t>
  </si>
  <si>
    <t>AbbeVie</t>
  </si>
  <si>
    <t>PBCT</t>
  </si>
  <si>
    <t>Peoples United Finanical Inc.</t>
  </si>
  <si>
    <t>UNM</t>
  </si>
  <si>
    <t>Unum Group</t>
  </si>
  <si>
    <t>GM</t>
  </si>
  <si>
    <t>BA</t>
  </si>
  <si>
    <t>Boeing</t>
  </si>
  <si>
    <t>PPEFX</t>
  </si>
  <si>
    <t>American Funds Preservation Portfolio Class F-2</t>
  </si>
  <si>
    <t>FSHBX</t>
  </si>
  <si>
    <t>Fidelity Short-Term Bond Fund</t>
  </si>
  <si>
    <t>SWSBX</t>
  </si>
  <si>
    <t>Schwab Short-Term Bond Index</t>
  </si>
  <si>
    <t>WBND</t>
  </si>
  <si>
    <t>Western Asset Total Return ETF</t>
  </si>
  <si>
    <t>AIV</t>
  </si>
  <si>
    <t>Apartment Investement and Managemen Co</t>
  </si>
  <si>
    <t>DRE</t>
  </si>
  <si>
    <t>Duke Realty Corp</t>
  </si>
  <si>
    <t>XEL</t>
  </si>
  <si>
    <t>Xcel Energy Inc.</t>
  </si>
  <si>
    <t>AWF</t>
  </si>
  <si>
    <t>AllianceBernstein Global High Incomd Fund Inc.</t>
  </si>
  <si>
    <t>GRMN</t>
  </si>
  <si>
    <t>Garmin</t>
  </si>
  <si>
    <t>ICLN</t>
  </si>
  <si>
    <t>iShares Global Clean Energy</t>
  </si>
  <si>
    <t>QCLN</t>
  </si>
  <si>
    <t>First Trust NASDAQ Clean Energy Index Fund</t>
  </si>
  <si>
    <t>TAN</t>
  </si>
  <si>
    <t>Invesco Solar ETF</t>
  </si>
  <si>
    <t>Mid-Cap, Wide range of US companies</t>
  </si>
  <si>
    <t>Multi-cap Utilities and conservation companies</t>
  </si>
  <si>
    <t>Global Solar companies</t>
  </si>
  <si>
    <t>PBW</t>
  </si>
  <si>
    <t>Invesco Winderhill Clean Energy</t>
  </si>
  <si>
    <t>Clean Energy and Conservation</t>
  </si>
  <si>
    <t>VTV</t>
  </si>
  <si>
    <t>Vanguard Value Index Fund</t>
  </si>
  <si>
    <t>IQDE</t>
  </si>
  <si>
    <t>FlexShares International Quality Dividend Defensive Index Fund</t>
  </si>
  <si>
    <t>ARKG</t>
  </si>
  <si>
    <t>ARKK</t>
  </si>
  <si>
    <t>ARKW</t>
  </si>
  <si>
    <t>ARK Genomic Revolution ETF</t>
  </si>
  <si>
    <t>Data only from 2015 on</t>
  </si>
  <si>
    <t>Activly Managed ETF. Focus on Genomic</t>
  </si>
  <si>
    <t>ARK Innovation ETF</t>
  </si>
  <si>
    <t>Activly Managed ETF. Focus on new technology</t>
  </si>
  <si>
    <t>ARK Next Generation Internet</t>
  </si>
  <si>
    <t>ARKQ</t>
  </si>
  <si>
    <t>ARK Autonomous Technology &amp; Robotics ETF</t>
  </si>
  <si>
    <t>Activly Managed ETF. Focus on Automation</t>
  </si>
  <si>
    <t>BOND</t>
  </si>
  <si>
    <t>Pimco Active Bond</t>
  </si>
  <si>
    <t>ICSH</t>
  </si>
  <si>
    <t>iShares Ultra Short-Term Bond</t>
  </si>
  <si>
    <t>AGG</t>
  </si>
  <si>
    <t>iShares Core U.S. Aggregate Bond ETF</t>
  </si>
  <si>
    <t>TOTL</t>
  </si>
  <si>
    <t>SPDR DoubleLine Total Return Tactical</t>
  </si>
  <si>
    <t>LDUR</t>
  </si>
  <si>
    <t>Pimco Enhanced Low Durration Active</t>
  </si>
  <si>
    <t>BKLN</t>
  </si>
  <si>
    <t>Invesco Senior Loan</t>
  </si>
  <si>
    <t>BIL</t>
  </si>
  <si>
    <t>SPDR Bloomberg Barclays 1-3 Month T-Bill ETF</t>
  </si>
  <si>
    <t>ANGL</t>
  </si>
  <si>
    <t>VanEck Vectors Fallen Angel High Yield</t>
  </si>
  <si>
    <t>Funds and Stock Numbers
2021.01.23</t>
  </si>
  <si>
    <t>USRT</t>
  </si>
  <si>
    <t>iShares Core U.S. REIT ETF</t>
  </si>
  <si>
    <t>ICF</t>
  </si>
  <si>
    <t>iShares Cohen &amp; Steers REIT ETF</t>
  </si>
  <si>
    <t>Something up with this…</t>
  </si>
  <si>
    <t>PFXF</t>
  </si>
  <si>
    <t>VanEck Vectors Preferred Securities ex Financials ETF</t>
  </si>
  <si>
    <t>XSLV</t>
  </si>
  <si>
    <t>Invesco S&amp;P SmallCap Low Volatility ETF</t>
  </si>
  <si>
    <t>VXUS</t>
  </si>
  <si>
    <t>Vanguard Total International Stock Index Fund ETF Shares</t>
  </si>
  <si>
    <t>IJR</t>
  </si>
  <si>
    <t>iShares Core S&amp;P Small-Cap ETF</t>
  </si>
  <si>
    <t>XLV</t>
  </si>
  <si>
    <t>Health Care Select Sector SPDR Fund</t>
  </si>
  <si>
    <t>Consumer Staples</t>
  </si>
  <si>
    <t>VFH</t>
  </si>
  <si>
    <t>Vanguard Financials Index Fund ETF Shares</t>
  </si>
  <si>
    <t>Financials</t>
  </si>
  <si>
    <t>Consumer Discretionary</t>
  </si>
  <si>
    <t>VCR</t>
  </si>
  <si>
    <t>Vanguard Consumer Discretionary Index Fund ETF Shares</t>
  </si>
  <si>
    <t>Information Technology</t>
  </si>
  <si>
    <t>VGT</t>
  </si>
  <si>
    <t>Vanguard Information Technology Index Fund ETF Shares</t>
  </si>
  <si>
    <t>Materials</t>
  </si>
  <si>
    <t>Vanguard Materials Index Fund ETF Shares</t>
  </si>
  <si>
    <t>XLC</t>
  </si>
  <si>
    <t>Communication Services Select Sector SPDR Fund</t>
  </si>
  <si>
    <t>XLE</t>
  </si>
  <si>
    <t>Energy Select Sector SPDR Fund</t>
  </si>
  <si>
    <t>Industrials</t>
  </si>
  <si>
    <t>VIS</t>
  </si>
  <si>
    <t>Vanguard Industrials Index Fund ETF Shares</t>
  </si>
  <si>
    <t>HYLB</t>
  </si>
  <si>
    <t>Xtrackers USD High Yield Corporate Bond ETF</t>
  </si>
  <si>
    <t>USHY</t>
  </si>
  <si>
    <t>HDV</t>
  </si>
  <si>
    <t>iShares Core High Dividend ETF</t>
  </si>
  <si>
    <t>Distribution Yield: Ordered by Risk</t>
  </si>
  <si>
    <t>IPFF</t>
  </si>
  <si>
    <t>iShares International Preferred Stock ETF</t>
  </si>
  <si>
    <t>SJNK</t>
  </si>
  <si>
    <t>SPAB</t>
  </si>
  <si>
    <t>SPDR Portfolio Aggregate Bond ETF</t>
  </si>
  <si>
    <t>SPFF</t>
  </si>
  <si>
    <t>Global X SuperIncome</t>
  </si>
  <si>
    <t>REM</t>
  </si>
  <si>
    <t>iShares Mortgage Real Estate Capped ETF</t>
  </si>
  <si>
    <t>Real Estate</t>
  </si>
  <si>
    <t>VRP</t>
  </si>
  <si>
    <t>Invesco Variable Rate Preferred ETF</t>
  </si>
  <si>
    <t>GHYG</t>
  </si>
  <si>
    <t>iShares US &amp; Intl High Yield Corp Bond ETF</t>
  </si>
  <si>
    <t>RWX</t>
  </si>
  <si>
    <t>SPDR Dow Jones International Real Estate ETF</t>
  </si>
  <si>
    <t>REITS: Ordered by Risk</t>
  </si>
  <si>
    <t>Long Shot Funds</t>
  </si>
  <si>
    <t>Individual Stocks</t>
  </si>
  <si>
    <t>Vanguard Consumer Staples Index Fund ETF</t>
  </si>
  <si>
    <t>CCL</t>
  </si>
  <si>
    <t>Carnival Corp</t>
  </si>
  <si>
    <t>NCLH</t>
  </si>
  <si>
    <t>Norwegian Cruise Line Holding Ltd</t>
  </si>
  <si>
    <t>RCL</t>
  </si>
  <si>
    <t>Royal Caribbean Cruises Ltd</t>
  </si>
  <si>
    <t>iShares Broad USD High Yield Corporate Bond ETF</t>
  </si>
  <si>
    <t>SPDR Bloomberg Barclay Short Term High Yield Bond ETF</t>
  </si>
  <si>
    <t>Stock Funds: Ordered Class</t>
  </si>
  <si>
    <t>Fixed Income: Ordered by Risk</t>
  </si>
  <si>
    <t>Sector Index Funds: Ordered by Ticker</t>
  </si>
  <si>
    <t>General Motors Co</t>
  </si>
  <si>
    <t>LSBRX</t>
  </si>
  <si>
    <t>Loomis Sayles Bond Fund Retail Class</t>
  </si>
  <si>
    <t>VCORX</t>
  </si>
  <si>
    <t>Vanguard Core Bond Fund Investor Shares</t>
  </si>
  <si>
    <t>VFICX</t>
  </si>
  <si>
    <t>Vanguard Intermediate-Term Investment-Grade Fund Investor Shares</t>
  </si>
  <si>
    <t>DODIX</t>
  </si>
  <si>
    <t>Dodge &amp; Cox Income Fund</t>
  </si>
  <si>
    <t>NHMAX</t>
  </si>
  <si>
    <t>Nuveen High Yield Municipal Bond Fund Class A</t>
  </si>
  <si>
    <t>GLAD</t>
  </si>
  <si>
    <t>Gladstone Capital Corp</t>
  </si>
  <si>
    <t>FSK</t>
  </si>
  <si>
    <t>FS KKR Capital Corp</t>
  </si>
  <si>
    <t>NGG</t>
  </si>
  <si>
    <t>National Grid PLC</t>
  </si>
  <si>
    <t>TGEIX</t>
  </si>
  <si>
    <t>TCW Emerging Markets Income Fund Class Institutional</t>
  </si>
  <si>
    <t>BIP</t>
  </si>
  <si>
    <t>Brookfield Infrastructure Partners LP</t>
  </si>
  <si>
    <t>Owns toll highways, ports and transmission lines</t>
  </si>
  <si>
    <t>SPH</t>
  </si>
  <si>
    <t>Propane distributor normally yields substantially more than junk bonds</t>
  </si>
  <si>
    <t>Suburban Propane Partners LP</t>
  </si>
  <si>
    <t>Sector</t>
  </si>
  <si>
    <t>Purpose</t>
  </si>
  <si>
    <t>Asset
Class</t>
  </si>
  <si>
    <t>Asset Class</t>
  </si>
  <si>
    <t>Small Cap</t>
  </si>
  <si>
    <t>Multi-Asset</t>
  </si>
  <si>
    <t>Fixed Income</t>
  </si>
  <si>
    <t>Cash</t>
  </si>
  <si>
    <t>Comm Services</t>
  </si>
  <si>
    <t>Capital Preservation</t>
  </si>
  <si>
    <t>Growth</t>
  </si>
  <si>
    <t>Tactical</t>
  </si>
  <si>
    <t>Sector Diversification</t>
  </si>
  <si>
    <t>Class Diversification</t>
  </si>
  <si>
    <t>International</t>
  </si>
  <si>
    <t>Other</t>
  </si>
  <si>
    <t>Bond</t>
  </si>
  <si>
    <t>PEJ</t>
  </si>
  <si>
    <t>Invesco Dynamic Leisure and Entmnt ETF</t>
  </si>
  <si>
    <t>VITSX</t>
  </si>
  <si>
    <t>Vanguard Total Stock Market Index Fund Institutional Shares</t>
  </si>
  <si>
    <t>VSMAX</t>
  </si>
  <si>
    <t>Vanguard Small-Cap Growth Index Fund Admiral Shares</t>
  </si>
  <si>
    <t>Mid Cap</t>
  </si>
  <si>
    <t>Diversification</t>
  </si>
  <si>
    <t>At Risk</t>
  </si>
  <si>
    <t>Yield</t>
  </si>
  <si>
    <t>Risk %</t>
  </si>
  <si>
    <t>FLO</t>
  </si>
  <si>
    <t>HTA</t>
  </si>
  <si>
    <t>MSM</t>
  </si>
  <si>
    <t>ORI</t>
  </si>
  <si>
    <t>Flowers Foods Inc.</t>
  </si>
  <si>
    <t>Various Bakery Goods</t>
  </si>
  <si>
    <t>Healthcare Trust of America Inc</t>
  </si>
  <si>
    <t>MSC Industrial Direct Co Inc.</t>
  </si>
  <si>
    <t>Old Republic International Corp</t>
  </si>
  <si>
    <t>Medical office Buildings</t>
  </si>
  <si>
    <t>Replacement Car Parts</t>
  </si>
  <si>
    <t>Title Insurance, Workmans Comp, Gen Insurance</t>
  </si>
  <si>
    <t>BRKB</t>
  </si>
  <si>
    <t>Accounts</t>
  </si>
  <si>
    <t>Service 8 states, Natrual Gas and Wind among other utilities</t>
  </si>
  <si>
    <t>CASH (PCRA Trust - 401a)</t>
  </si>
  <si>
    <t xml:space="preserve"> </t>
  </si>
  <si>
    <t>Avalible to Institutions only</t>
  </si>
  <si>
    <t>Risk Analysis
2021.02.23</t>
  </si>
  <si>
    <t>Accounts Summary
2021.02.23</t>
  </si>
  <si>
    <t>VTSAX</t>
  </si>
  <si>
    <t>SCHI</t>
  </si>
  <si>
    <t>Schwab 5-10 Year Corporate Bond ETF</t>
  </si>
  <si>
    <t>iShares J.P. Morgan USD Emerging Markets Bond ETF</t>
  </si>
  <si>
    <t>VBR</t>
  </si>
  <si>
    <t>Vanguard Small-Cap Value Index Fund ETF Shares</t>
  </si>
  <si>
    <t>VEA</t>
  </si>
  <si>
    <t>Vanguard FTSE Developed Markets Index Fund ETF Shares</t>
  </si>
  <si>
    <t>VOE</t>
  </si>
  <si>
    <t>Vanguard Mid-Cap Value Index Fund ETF Shares</t>
  </si>
  <si>
    <t>VTIP</t>
  </si>
  <si>
    <t>Vanguard Short-Term Inflation-Protected Securities Index Fund ETF Shares</t>
  </si>
  <si>
    <t>Account #2
2021.02.23</t>
  </si>
  <si>
    <t>Account #1
2021.02.23</t>
  </si>
  <si>
    <t>Account 01</t>
  </si>
  <si>
    <t>Account 02</t>
  </si>
  <si>
    <t>CASH</t>
  </si>
  <si>
    <t>Other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</si>
</sst>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7" formatCode="0.0"/>
  </numFmts>
  <fonts count="15"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4"/>
      <color theme="1"/>
      <name val="Calibri"/>
      <family val="2"/>
      <scheme val="minor"/>
    </font>
    <font>
      <sz val="10"/>
      <name val="Arial"/>
      <family val="2"/>
    </font>
    <font>
      <sz val="10"/>
      <name val="Times New Roman"/>
      <family val="1"/>
    </font>
    <font>
      <b/>
      <sz val="9"/>
      <color indexed="81"/>
      <name val="Tahoma"/>
      <family val="2"/>
    </font>
    <font>
      <sz val="9"/>
      <color indexed="81"/>
      <name val="Tahoma"/>
      <family val="2"/>
    </font>
    <font>
      <sz val="14"/>
      <color theme="1"/>
      <name val="Calibri"/>
      <family val="2"/>
      <scheme val="minor"/>
    </font>
    <font>
      <b/>
      <sz val="12"/>
      <color theme="1"/>
      <name val="Calibri"/>
      <family val="2"/>
      <scheme val="minor"/>
    </font>
    <font>
      <sz val="12"/>
      <color theme="1"/>
      <name val="Calibri"/>
      <family val="2"/>
      <scheme val="minor"/>
    </font>
    <font>
      <strike/>
      <sz val="10"/>
      <color theme="1"/>
      <name val="Times New Roman"/>
      <family val="1"/>
    </font>
    <font>
      <sz val="9"/>
      <color indexed="81"/>
      <name val="Tahoma"/>
      <charset val="1"/>
    </font>
    <font>
      <b/>
      <sz val="9"/>
      <color indexed="81"/>
      <name val="Tahoma"/>
      <charset val="1"/>
    </font>
  </fonts>
  <fills count="1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6"/>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style="thin">
        <color auto="1"/>
      </top>
      <bottom style="medium">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5" fillId="0" borderId="0"/>
  </cellStyleXfs>
  <cellXfs count="226">
    <xf numFmtId="0" fontId="0" fillId="0" borderId="0" xfId="0"/>
    <xf numFmtId="0" fontId="1" fillId="5" borderId="2" xfId="0" applyFont="1" applyFill="1" applyBorder="1"/>
    <xf numFmtId="0" fontId="1" fillId="5" borderId="2" xfId="0" applyFont="1" applyFill="1" applyBorder="1" applyAlignment="1">
      <alignment wrapText="1"/>
    </xf>
    <xf numFmtId="0" fontId="0" fillId="0" borderId="0" xfId="0"/>
    <xf numFmtId="0" fontId="1" fillId="0" borderId="0" xfId="0" applyFont="1"/>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xf numFmtId="0" fontId="2" fillId="0" borderId="1" xfId="0" applyFont="1" applyFill="1" applyBorder="1" applyAlignment="1">
      <alignment vertical="top"/>
    </xf>
    <xf numFmtId="167" fontId="2" fillId="0" borderId="1" xfId="0" applyNumberFormat="1" applyFont="1" applyFill="1" applyBorder="1" applyAlignment="1">
      <alignment vertical="top"/>
    </xf>
    <xf numFmtId="167" fontId="2" fillId="0" borderId="1" xfId="0" applyNumberFormat="1"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vertical="top" wrapText="1"/>
    </xf>
    <xf numFmtId="0" fontId="2" fillId="0" borderId="9" xfId="0" applyFont="1" applyBorder="1" applyAlignment="1">
      <alignment vertical="top" wrapText="1"/>
    </xf>
    <xf numFmtId="0" fontId="1" fillId="3" borderId="10" xfId="0" applyFont="1" applyFill="1" applyBorder="1" applyAlignment="1">
      <alignment vertical="top"/>
    </xf>
    <xf numFmtId="0" fontId="2" fillId="0" borderId="11" xfId="0" applyFont="1" applyBorder="1" applyAlignment="1">
      <alignment vertical="top" wrapText="1"/>
    </xf>
    <xf numFmtId="167" fontId="2" fillId="0" borderId="8" xfId="0" applyNumberFormat="1" applyFont="1" applyFill="1" applyBorder="1" applyAlignment="1">
      <alignment vertical="top"/>
    </xf>
    <xf numFmtId="0" fontId="1" fillId="3" borderId="7" xfId="0" applyFont="1" applyFill="1" applyBorder="1" applyAlignment="1">
      <alignment vertical="top"/>
    </xf>
    <xf numFmtId="165" fontId="2" fillId="0" borderId="1" xfId="0" applyNumberFormat="1" applyFont="1" applyFill="1" applyBorder="1" applyAlignment="1">
      <alignment vertical="top"/>
    </xf>
    <xf numFmtId="10" fontId="2" fillId="0" borderId="1" xfId="0" applyNumberFormat="1" applyFont="1" applyFill="1" applyBorder="1" applyAlignment="1">
      <alignment vertical="top"/>
    </xf>
    <xf numFmtId="0" fontId="3" fillId="0" borderId="1" xfId="0" applyFont="1" applyFill="1" applyBorder="1"/>
    <xf numFmtId="10" fontId="2" fillId="4" borderId="1" xfId="0" applyNumberFormat="1" applyFont="1" applyFill="1" applyBorder="1" applyAlignment="1">
      <alignment vertical="top"/>
    </xf>
    <xf numFmtId="0" fontId="3" fillId="0" borderId="1" xfId="0" applyFont="1" applyFill="1" applyBorder="1" applyAlignment="1">
      <alignment vertical="top"/>
    </xf>
    <xf numFmtId="2" fontId="2" fillId="0" borderId="1" xfId="0" applyNumberFormat="1" applyFont="1" applyFill="1" applyBorder="1" applyAlignment="1">
      <alignment vertical="top"/>
    </xf>
    <xf numFmtId="0" fontId="6" fillId="0" borderId="1" xfId="0" applyFont="1" applyFill="1" applyBorder="1"/>
    <xf numFmtId="0" fontId="0" fillId="0" borderId="1" xfId="0" applyBorder="1"/>
    <xf numFmtId="0" fontId="1" fillId="3" borderId="12" xfId="0" applyFont="1" applyFill="1" applyBorder="1" applyAlignment="1">
      <alignment vertical="top"/>
    </xf>
    <xf numFmtId="10" fontId="2" fillId="4" borderId="3" xfId="0" applyNumberFormat="1" applyFont="1" applyFill="1" applyBorder="1" applyAlignment="1">
      <alignment vertical="top"/>
    </xf>
    <xf numFmtId="167" fontId="2" fillId="0" borderId="3" xfId="0" applyNumberFormat="1" applyFont="1" applyFill="1" applyBorder="1" applyAlignment="1">
      <alignment vertical="top"/>
    </xf>
    <xf numFmtId="0" fontId="2" fillId="0" borderId="13" xfId="0" applyFont="1" applyBorder="1" applyAlignment="1">
      <alignment vertical="top" wrapText="1"/>
    </xf>
    <xf numFmtId="10" fontId="2" fillId="4" borderId="5" xfId="0" applyNumberFormat="1" applyFont="1" applyFill="1" applyBorder="1" applyAlignment="1">
      <alignment vertical="top"/>
    </xf>
    <xf numFmtId="10" fontId="2" fillId="4" borderId="8" xfId="0" applyNumberFormat="1" applyFont="1" applyFill="1" applyBorder="1" applyAlignment="1">
      <alignment vertical="top"/>
    </xf>
    <xf numFmtId="0" fontId="3" fillId="0" borderId="8" xfId="0" applyFont="1" applyFill="1" applyBorder="1"/>
    <xf numFmtId="0" fontId="3" fillId="0" borderId="3" xfId="0" applyFont="1" applyFill="1" applyBorder="1"/>
    <xf numFmtId="164" fontId="0" fillId="0" borderId="1" xfId="0" applyNumberFormat="1" applyBorder="1"/>
    <xf numFmtId="165" fontId="0" fillId="0" borderId="1" xfId="0" applyNumberFormat="1" applyBorder="1"/>
    <xf numFmtId="0" fontId="1" fillId="0" borderId="1" xfId="0" applyFont="1" applyBorder="1"/>
    <xf numFmtId="164" fontId="1" fillId="0" borderId="1" xfId="0" applyNumberFormat="1" applyFont="1" applyBorder="1"/>
    <xf numFmtId="165" fontId="1" fillId="0" borderId="1" xfId="0" applyNumberFormat="1" applyFont="1" applyBorder="1"/>
    <xf numFmtId="0" fontId="0" fillId="0" borderId="0" xfId="0" applyFont="1"/>
    <xf numFmtId="0" fontId="3" fillId="0" borderId="1" xfId="0" applyFont="1" applyBorder="1" applyAlignment="1">
      <alignment vertical="top" wrapText="1"/>
    </xf>
    <xf numFmtId="0" fontId="0" fillId="7" borderId="1" xfId="0" applyFill="1" applyBorder="1"/>
    <xf numFmtId="2" fontId="2" fillId="0" borderId="1" xfId="0" applyNumberFormat="1" applyFont="1" applyBorder="1" applyAlignment="1">
      <alignment vertical="top"/>
    </xf>
    <xf numFmtId="0" fontId="0" fillId="0" borderId="11" xfId="0" applyBorder="1"/>
    <xf numFmtId="164" fontId="0" fillId="0" borderId="3" xfId="0" applyNumberFormat="1" applyBorder="1"/>
    <xf numFmtId="165" fontId="0" fillId="0" borderId="3" xfId="0" applyNumberFormat="1" applyBorder="1"/>
    <xf numFmtId="0" fontId="0" fillId="0" borderId="17" xfId="0" applyBorder="1"/>
    <xf numFmtId="164" fontId="0" fillId="0" borderId="18" xfId="0" applyNumberFormat="1" applyBorder="1"/>
    <xf numFmtId="165" fontId="0" fillId="0" borderId="18" xfId="0" applyNumberFormat="1" applyBorder="1"/>
    <xf numFmtId="0" fontId="0" fillId="0" borderId="19" xfId="0" applyBorder="1"/>
    <xf numFmtId="0" fontId="0" fillId="0" borderId="20" xfId="0" applyBorder="1"/>
    <xf numFmtId="0" fontId="0" fillId="0" borderId="21" xfId="0" applyBorder="1"/>
    <xf numFmtId="164" fontId="0" fillId="0" borderId="22" xfId="0" applyNumberFormat="1" applyBorder="1"/>
    <xf numFmtId="165" fontId="0" fillId="0" borderId="22" xfId="0" applyNumberFormat="1" applyBorder="1"/>
    <xf numFmtId="167" fontId="0" fillId="0" borderId="1" xfId="0" applyNumberFormat="1" applyBorder="1"/>
    <xf numFmtId="2" fontId="2" fillId="7" borderId="1" xfId="0" applyNumberFormat="1" applyFont="1" applyFill="1" applyBorder="1" applyAlignment="1">
      <alignment vertical="top"/>
    </xf>
    <xf numFmtId="2" fontId="2" fillId="7" borderId="3" xfId="0" applyNumberFormat="1" applyFont="1" applyFill="1" applyBorder="1" applyAlignment="1">
      <alignment vertical="top"/>
    </xf>
    <xf numFmtId="2" fontId="2" fillId="7" borderId="8" xfId="0" applyNumberFormat="1" applyFont="1" applyFill="1" applyBorder="1" applyAlignment="1">
      <alignment vertical="top"/>
    </xf>
    <xf numFmtId="2" fontId="0" fillId="7" borderId="1" xfId="0" applyNumberFormat="1" applyFill="1" applyBorder="1"/>
    <xf numFmtId="0" fontId="3" fillId="0" borderId="3" xfId="0" applyFont="1" applyFill="1" applyBorder="1" applyAlignment="1">
      <alignment vertical="top"/>
    </xf>
    <xf numFmtId="0" fontId="3" fillId="0" borderId="3" xfId="0" applyFont="1" applyBorder="1" applyAlignment="1">
      <alignment vertical="top" wrapText="1"/>
    </xf>
    <xf numFmtId="0" fontId="1" fillId="3" borderId="23" xfId="0" applyFont="1" applyFill="1" applyBorder="1" applyAlignment="1">
      <alignment vertical="top"/>
    </xf>
    <xf numFmtId="0" fontId="2" fillId="0" borderId="24" xfId="0" applyFont="1" applyBorder="1" applyAlignment="1">
      <alignment vertical="top"/>
    </xf>
    <xf numFmtId="0" fontId="2" fillId="0" borderId="24" xfId="0" applyFont="1" applyBorder="1" applyAlignment="1">
      <alignment vertical="top" wrapText="1"/>
    </xf>
    <xf numFmtId="0" fontId="2" fillId="0" borderId="25" xfId="0" applyFont="1" applyBorder="1" applyAlignment="1">
      <alignment vertical="top" wrapText="1"/>
    </xf>
    <xf numFmtId="0" fontId="3" fillId="0" borderId="24" xfId="0" applyFont="1" applyFill="1" applyBorder="1"/>
    <xf numFmtId="10" fontId="2" fillId="2" borderId="1" xfId="0" applyNumberFormat="1" applyFont="1" applyFill="1" applyBorder="1" applyAlignment="1">
      <alignment vertical="top"/>
    </xf>
    <xf numFmtId="0" fontId="0" fillId="0" borderId="26" xfId="0" applyBorder="1"/>
    <xf numFmtId="0" fontId="0" fillId="0" borderId="27" xfId="0" applyBorder="1"/>
    <xf numFmtId="167" fontId="2" fillId="0" borderId="0" xfId="0" applyNumberFormat="1" applyFont="1" applyFill="1" applyBorder="1" applyAlignment="1">
      <alignment vertical="top"/>
    </xf>
    <xf numFmtId="2" fontId="2" fillId="0" borderId="24" xfId="0" applyNumberFormat="1" applyFont="1" applyFill="1" applyBorder="1" applyAlignment="1">
      <alignment vertical="top"/>
    </xf>
    <xf numFmtId="167" fontId="2" fillId="0" borderId="24" xfId="0" applyNumberFormat="1" applyFont="1" applyFill="1" applyBorder="1" applyAlignment="1">
      <alignment vertical="top"/>
    </xf>
    <xf numFmtId="165" fontId="2" fillId="2" borderId="1" xfId="0" applyNumberFormat="1" applyFont="1" applyFill="1" applyBorder="1" applyAlignment="1">
      <alignment vertical="top"/>
    </xf>
    <xf numFmtId="0" fontId="3" fillId="2" borderId="1" xfId="0" applyFont="1" applyFill="1" applyBorder="1" applyAlignment="1">
      <alignment vertical="top"/>
    </xf>
    <xf numFmtId="0" fontId="3" fillId="2" borderId="1" xfId="0" applyFont="1" applyFill="1" applyBorder="1"/>
    <xf numFmtId="0" fontId="1" fillId="8" borderId="2" xfId="0" applyFont="1" applyFill="1" applyBorder="1"/>
    <xf numFmtId="0" fontId="1" fillId="8" borderId="2" xfId="0" applyFont="1" applyFill="1" applyBorder="1" applyAlignment="1">
      <alignment wrapText="1"/>
    </xf>
    <xf numFmtId="0" fontId="9" fillId="0" borderId="0" xfId="0" applyFont="1"/>
    <xf numFmtId="165" fontId="2" fillId="9" borderId="1" xfId="0" applyNumberFormat="1" applyFont="1" applyFill="1" applyBorder="1" applyAlignment="1">
      <alignment vertical="top"/>
    </xf>
    <xf numFmtId="165" fontId="2" fillId="9" borderId="8" xfId="0" applyNumberFormat="1" applyFont="1" applyFill="1" applyBorder="1" applyAlignment="1">
      <alignment vertical="top"/>
    </xf>
    <xf numFmtId="9" fontId="0" fillId="0" borderId="1" xfId="0" applyNumberFormat="1" applyBorder="1"/>
    <xf numFmtId="165" fontId="2" fillId="0" borderId="3" xfId="0" applyNumberFormat="1" applyFont="1" applyFill="1" applyBorder="1" applyAlignment="1">
      <alignment vertical="top"/>
    </xf>
    <xf numFmtId="165" fontId="0" fillId="0" borderId="1" xfId="0" applyNumberFormat="1" applyFill="1" applyBorder="1"/>
    <xf numFmtId="165" fontId="2" fillId="0" borderId="8" xfId="0" applyNumberFormat="1" applyFont="1" applyFill="1" applyBorder="1" applyAlignment="1">
      <alignment vertical="top"/>
    </xf>
    <xf numFmtId="0" fontId="2" fillId="10" borderId="1" xfId="0" applyFont="1" applyFill="1" applyBorder="1" applyAlignment="1">
      <alignment vertical="top"/>
    </xf>
    <xf numFmtId="165" fontId="2" fillId="9" borderId="3" xfId="0" applyNumberFormat="1" applyFont="1" applyFill="1" applyBorder="1" applyAlignment="1">
      <alignment vertical="top"/>
    </xf>
    <xf numFmtId="0" fontId="6" fillId="2" borderId="1" xfId="0" applyFont="1" applyFill="1" applyBorder="1"/>
    <xf numFmtId="165" fontId="0" fillId="2" borderId="1" xfId="0" applyNumberFormat="1" applyFill="1" applyBorder="1"/>
    <xf numFmtId="165" fontId="2" fillId="2" borderId="3" xfId="0" applyNumberFormat="1" applyFont="1" applyFill="1" applyBorder="1" applyAlignment="1">
      <alignment vertical="top"/>
    </xf>
    <xf numFmtId="0" fontId="3" fillId="0" borderId="0" xfId="0" applyFont="1" applyFill="1" applyBorder="1"/>
    <xf numFmtId="0" fontId="2" fillId="0" borderId="0" xfId="0" applyFont="1" applyBorder="1" applyAlignment="1">
      <alignment vertical="top"/>
    </xf>
    <xf numFmtId="10" fontId="2" fillId="0" borderId="0" xfId="0" applyNumberFormat="1" applyFont="1" applyFill="1" applyBorder="1" applyAlignment="1">
      <alignment vertical="top"/>
    </xf>
    <xf numFmtId="165" fontId="2" fillId="0" borderId="0" xfId="0" applyNumberFormat="1" applyFont="1" applyFill="1" applyBorder="1" applyAlignment="1">
      <alignment vertical="top"/>
    </xf>
    <xf numFmtId="0" fontId="2" fillId="0" borderId="0" xfId="0" applyFont="1" applyBorder="1" applyAlignment="1">
      <alignment vertical="top" wrapText="1"/>
    </xf>
    <xf numFmtId="2" fontId="2" fillId="0" borderId="0" xfId="0" applyNumberFormat="1" applyFont="1" applyFill="1" applyBorder="1" applyAlignment="1">
      <alignment vertical="top"/>
    </xf>
    <xf numFmtId="10" fontId="2" fillId="0" borderId="8" xfId="0" applyNumberFormat="1" applyFont="1" applyFill="1" applyBorder="1" applyAlignment="1">
      <alignment vertical="top"/>
    </xf>
    <xf numFmtId="2" fontId="2" fillId="0" borderId="8" xfId="0" applyNumberFormat="1" applyFont="1" applyFill="1" applyBorder="1" applyAlignment="1">
      <alignment vertical="top"/>
    </xf>
    <xf numFmtId="0" fontId="1" fillId="11" borderId="10" xfId="0" applyFont="1" applyFill="1" applyBorder="1" applyAlignment="1">
      <alignment vertical="top"/>
    </xf>
    <xf numFmtId="0" fontId="3" fillId="12" borderId="1" xfId="0" applyFont="1" applyFill="1" applyBorder="1" applyAlignment="1">
      <alignment vertical="top"/>
    </xf>
    <xf numFmtId="0" fontId="3" fillId="12" borderId="1" xfId="0" applyFont="1" applyFill="1" applyBorder="1"/>
    <xf numFmtId="10" fontId="2" fillId="4" borderId="2" xfId="0" applyNumberFormat="1" applyFont="1" applyFill="1" applyBorder="1" applyAlignment="1">
      <alignment vertical="top"/>
    </xf>
    <xf numFmtId="165" fontId="2" fillId="9" borderId="2" xfId="0" applyNumberFormat="1" applyFont="1" applyFill="1" applyBorder="1" applyAlignment="1">
      <alignment vertical="top"/>
    </xf>
    <xf numFmtId="0" fontId="1" fillId="3" borderId="29" xfId="0" applyFont="1" applyFill="1" applyBorder="1" applyAlignment="1">
      <alignment vertical="top"/>
    </xf>
    <xf numFmtId="0" fontId="3" fillId="0" borderId="2" xfId="0" applyFont="1" applyFill="1" applyBorder="1"/>
    <xf numFmtId="0" fontId="2" fillId="0" borderId="2" xfId="0" applyFont="1" applyBorder="1" applyAlignment="1">
      <alignment vertical="top"/>
    </xf>
    <xf numFmtId="2" fontId="2" fillId="7" borderId="2" xfId="0" applyNumberFormat="1" applyFont="1" applyFill="1" applyBorder="1" applyAlignment="1">
      <alignment vertical="top"/>
    </xf>
    <xf numFmtId="165" fontId="2" fillId="0" borderId="2" xfId="0" applyNumberFormat="1" applyFont="1" applyFill="1" applyBorder="1" applyAlignment="1">
      <alignment vertical="top"/>
    </xf>
    <xf numFmtId="167" fontId="2" fillId="0" borderId="2" xfId="0" applyNumberFormat="1" applyFont="1" applyFill="1" applyBorder="1" applyAlignment="1">
      <alignment vertical="top"/>
    </xf>
    <xf numFmtId="0" fontId="2" fillId="0" borderId="2" xfId="0" applyFont="1" applyBorder="1" applyAlignment="1">
      <alignment vertical="top" wrapText="1"/>
    </xf>
    <xf numFmtId="0" fontId="2" fillId="0" borderId="30" xfId="0" applyFont="1" applyBorder="1" applyAlignment="1">
      <alignment vertical="top" wrapText="1"/>
    </xf>
    <xf numFmtId="0" fontId="3" fillId="13" borderId="1" xfId="0" applyFont="1" applyFill="1" applyBorder="1"/>
    <xf numFmtId="9" fontId="0" fillId="9" borderId="1" xfId="0" applyNumberFormat="1" applyFill="1" applyBorder="1"/>
    <xf numFmtId="165" fontId="0" fillId="9" borderId="1" xfId="0" applyNumberFormat="1" applyFill="1" applyBorder="1"/>
    <xf numFmtId="0" fontId="0" fillId="0" borderId="0" xfId="0" applyAlignment="1"/>
    <xf numFmtId="0" fontId="3" fillId="0" borderId="1" xfId="0" applyFont="1" applyFill="1" applyBorder="1" applyAlignment="1"/>
    <xf numFmtId="0" fontId="2" fillId="0" borderId="11" xfId="0" applyFont="1" applyBorder="1" applyAlignment="1">
      <alignment vertical="top"/>
    </xf>
    <xf numFmtId="0" fontId="1" fillId="14" borderId="10" xfId="0" applyFont="1" applyFill="1" applyBorder="1" applyAlignment="1">
      <alignment vertical="top"/>
    </xf>
    <xf numFmtId="0" fontId="6" fillId="0" borderId="8" xfId="0" applyFont="1" applyFill="1" applyBorder="1"/>
    <xf numFmtId="0" fontId="0" fillId="0" borderId="8" xfId="0" applyBorder="1"/>
    <xf numFmtId="0" fontId="0" fillId="7" borderId="8" xfId="0" applyFill="1" applyBorder="1"/>
    <xf numFmtId="9" fontId="0" fillId="0" borderId="8" xfId="0" applyNumberFormat="1" applyBorder="1"/>
    <xf numFmtId="167" fontId="0" fillId="0" borderId="8" xfId="0" applyNumberFormat="1" applyBorder="1"/>
    <xf numFmtId="0" fontId="0" fillId="0" borderId="9" xfId="0" applyBorder="1"/>
    <xf numFmtId="9" fontId="0" fillId="9" borderId="8" xfId="0" applyNumberFormat="1" applyFill="1" applyBorder="1"/>
    <xf numFmtId="9" fontId="0" fillId="0" borderId="1" xfId="0" applyNumberFormat="1" applyFill="1" applyBorder="1"/>
    <xf numFmtId="0" fontId="1" fillId="3" borderId="28" xfId="0" applyFont="1" applyFill="1" applyBorder="1" applyAlignment="1">
      <alignment vertical="top"/>
    </xf>
    <xf numFmtId="0" fontId="0" fillId="0" borderId="0" xfId="0" applyBorder="1"/>
    <xf numFmtId="165" fontId="2" fillId="0" borderId="31" xfId="0" applyNumberFormat="1" applyFont="1" applyFill="1" applyBorder="1" applyAlignment="1">
      <alignment vertical="top"/>
    </xf>
    <xf numFmtId="0" fontId="1" fillId="0" borderId="28" xfId="0" applyFont="1" applyFill="1" applyBorder="1" applyAlignment="1">
      <alignment vertical="top"/>
    </xf>
    <xf numFmtId="0" fontId="1" fillId="3" borderId="32" xfId="0" applyFont="1" applyFill="1" applyBorder="1" applyAlignment="1">
      <alignment vertical="top"/>
    </xf>
    <xf numFmtId="0" fontId="3" fillId="0" borderId="33" xfId="0" applyFont="1" applyFill="1" applyBorder="1"/>
    <xf numFmtId="0" fontId="2" fillId="0" borderId="33" xfId="0" applyFont="1" applyBorder="1" applyAlignment="1">
      <alignment vertical="top"/>
    </xf>
    <xf numFmtId="10" fontId="2" fillId="0" borderId="33" xfId="0" applyNumberFormat="1" applyFont="1" applyFill="1" applyBorder="1" applyAlignment="1">
      <alignment vertical="top"/>
    </xf>
    <xf numFmtId="2" fontId="2" fillId="0" borderId="33" xfId="0" applyNumberFormat="1" applyFont="1" applyFill="1" applyBorder="1" applyAlignment="1">
      <alignment vertical="top"/>
    </xf>
    <xf numFmtId="165" fontId="2" fillId="0" borderId="33" xfId="0" applyNumberFormat="1" applyFont="1" applyFill="1" applyBorder="1" applyAlignment="1">
      <alignment vertical="top"/>
    </xf>
    <xf numFmtId="167" fontId="2" fillId="0" borderId="33" xfId="0" applyNumberFormat="1" applyFont="1" applyFill="1" applyBorder="1" applyAlignment="1">
      <alignment vertical="top"/>
    </xf>
    <xf numFmtId="0" fontId="2" fillId="0" borderId="33" xfId="0" applyFont="1" applyBorder="1" applyAlignment="1">
      <alignment vertical="top" wrapText="1"/>
    </xf>
    <xf numFmtId="0" fontId="1" fillId="3" borderId="34" xfId="0" applyFont="1" applyFill="1" applyBorder="1" applyAlignment="1">
      <alignment vertical="top"/>
    </xf>
    <xf numFmtId="0" fontId="3" fillId="0" borderId="35" xfId="0" applyFont="1" applyFill="1" applyBorder="1"/>
    <xf numFmtId="0" fontId="2" fillId="0" borderId="35" xfId="0" applyFont="1" applyBorder="1" applyAlignment="1">
      <alignment vertical="top"/>
    </xf>
    <xf numFmtId="10" fontId="2" fillId="0" borderId="35" xfId="0" applyNumberFormat="1" applyFont="1" applyFill="1" applyBorder="1" applyAlignment="1">
      <alignment vertical="top"/>
    </xf>
    <xf numFmtId="2" fontId="2" fillId="0" borderId="35" xfId="0" applyNumberFormat="1" applyFont="1" applyFill="1" applyBorder="1" applyAlignment="1">
      <alignment vertical="top"/>
    </xf>
    <xf numFmtId="165" fontId="2" fillId="0" borderId="35" xfId="0" applyNumberFormat="1" applyFont="1" applyFill="1" applyBorder="1" applyAlignment="1">
      <alignment vertical="top"/>
    </xf>
    <xf numFmtId="167" fontId="2" fillId="0" borderId="35" xfId="0" applyNumberFormat="1" applyFont="1" applyFill="1" applyBorder="1" applyAlignment="1">
      <alignment vertical="top"/>
    </xf>
    <xf numFmtId="0" fontId="2" fillId="0" borderId="35" xfId="0" applyFont="1" applyBorder="1" applyAlignment="1">
      <alignment vertical="top" wrapText="1"/>
    </xf>
    <xf numFmtId="9" fontId="2" fillId="9" borderId="1" xfId="0" applyNumberFormat="1" applyFont="1" applyFill="1" applyBorder="1"/>
    <xf numFmtId="0" fontId="2" fillId="7" borderId="1" xfId="0" applyFont="1" applyFill="1" applyBorder="1"/>
    <xf numFmtId="9" fontId="2" fillId="0" borderId="1" xfId="0" applyNumberFormat="1" applyFont="1" applyBorder="1"/>
    <xf numFmtId="167" fontId="2" fillId="0" borderId="1" xfId="0" applyNumberFormat="1" applyFont="1" applyBorder="1"/>
    <xf numFmtId="9" fontId="2" fillId="2" borderId="1" xfId="0" applyNumberFormat="1" applyFont="1" applyFill="1" applyBorder="1"/>
    <xf numFmtId="0" fontId="2" fillId="0" borderId="1" xfId="0" applyFont="1" applyBorder="1"/>
    <xf numFmtId="0" fontId="2" fillId="0" borderId="11" xfId="0" applyFont="1" applyBorder="1"/>
    <xf numFmtId="9" fontId="0" fillId="2" borderId="1" xfId="0" applyNumberFormat="1" applyFill="1" applyBorder="1"/>
    <xf numFmtId="0" fontId="2" fillId="0" borderId="36" xfId="0" applyFont="1" applyBorder="1" applyAlignment="1">
      <alignment vertical="top"/>
    </xf>
    <xf numFmtId="0" fontId="10" fillId="0" borderId="0" xfId="0" applyFont="1"/>
    <xf numFmtId="0" fontId="10" fillId="0" borderId="1" xfId="0" applyFont="1" applyBorder="1"/>
    <xf numFmtId="0" fontId="10" fillId="8" borderId="5" xfId="0" applyFont="1" applyFill="1" applyBorder="1"/>
    <xf numFmtId="0" fontId="10" fillId="8" borderId="6" xfId="0" applyFont="1" applyFill="1" applyBorder="1"/>
    <xf numFmtId="10" fontId="0" fillId="0" borderId="1" xfId="0" applyNumberFormat="1" applyBorder="1"/>
    <xf numFmtId="0" fontId="0" fillId="0" borderId="22" xfId="0" applyBorder="1"/>
    <xf numFmtId="10" fontId="0" fillId="0" borderId="22" xfId="0" applyNumberFormat="1" applyBorder="1"/>
    <xf numFmtId="0" fontId="0" fillId="0" borderId="39" xfId="0" applyBorder="1"/>
    <xf numFmtId="0" fontId="0" fillId="4" borderId="1" xfId="0" applyFill="1" applyBorder="1"/>
    <xf numFmtId="0" fontId="0" fillId="4" borderId="22" xfId="0" applyFill="1" applyBorder="1"/>
    <xf numFmtId="164" fontId="0" fillId="4" borderId="1" xfId="0" applyNumberFormat="1" applyFill="1" applyBorder="1"/>
    <xf numFmtId="164" fontId="0" fillId="4" borderId="22" xfId="0" applyNumberFormat="1" applyFill="1" applyBorder="1"/>
    <xf numFmtId="0" fontId="4" fillId="0" borderId="0" xfId="0" applyFont="1"/>
    <xf numFmtId="0" fontId="10" fillId="6" borderId="37" xfId="0" applyFont="1" applyFill="1" applyBorder="1"/>
    <xf numFmtId="10" fontId="10" fillId="6" borderId="37" xfId="0" applyNumberFormat="1" applyFont="1" applyFill="1" applyBorder="1"/>
    <xf numFmtId="164" fontId="10" fillId="8" borderId="37" xfId="0" applyNumberFormat="1" applyFont="1" applyFill="1" applyBorder="1"/>
    <xf numFmtId="165" fontId="10" fillId="6" borderId="37" xfId="0" applyNumberFormat="1" applyFont="1" applyFill="1" applyBorder="1"/>
    <xf numFmtId="164" fontId="10" fillId="6" borderId="37" xfId="0" applyNumberFormat="1" applyFont="1" applyFill="1" applyBorder="1"/>
    <xf numFmtId="0" fontId="10" fillId="6" borderId="38" xfId="0" applyFont="1" applyFill="1" applyBorder="1"/>
    <xf numFmtId="0" fontId="11" fillId="0" borderId="0" xfId="0" applyFont="1"/>
    <xf numFmtId="0" fontId="1" fillId="3" borderId="1" xfId="0" applyFont="1" applyFill="1" applyBorder="1"/>
    <xf numFmtId="0" fontId="0" fillId="0" borderId="4" xfId="0" applyBorder="1"/>
    <xf numFmtId="0" fontId="0" fillId="0" borderId="10" xfId="0" applyBorder="1"/>
    <xf numFmtId="0" fontId="10" fillId="6" borderId="8" xfId="0" applyFont="1" applyFill="1" applyBorder="1"/>
    <xf numFmtId="10" fontId="10" fillId="6" borderId="8" xfId="0" applyNumberFormat="1" applyFont="1" applyFill="1" applyBorder="1"/>
    <xf numFmtId="164" fontId="10" fillId="8" borderId="8" xfId="0" applyNumberFormat="1" applyFont="1" applyFill="1" applyBorder="1"/>
    <xf numFmtId="165" fontId="10" fillId="6" borderId="8" xfId="0" applyNumberFormat="1" applyFont="1" applyFill="1" applyBorder="1"/>
    <xf numFmtId="164" fontId="10" fillId="6" borderId="8" xfId="0" applyNumberFormat="1" applyFont="1" applyFill="1" applyBorder="1"/>
    <xf numFmtId="0" fontId="10" fillId="6" borderId="9" xfId="0" applyFont="1" applyFill="1" applyBorder="1"/>
    <xf numFmtId="0" fontId="0" fillId="6" borderId="7" xfId="0" applyFill="1" applyBorder="1"/>
    <xf numFmtId="0" fontId="1" fillId="8" borderId="40" xfId="0" applyFont="1" applyFill="1" applyBorder="1"/>
    <xf numFmtId="0" fontId="10" fillId="8" borderId="36" xfId="0" applyFont="1" applyFill="1" applyBorder="1"/>
    <xf numFmtId="0" fontId="10" fillId="8" borderId="41" xfId="0" applyFont="1" applyFill="1" applyBorder="1"/>
    <xf numFmtId="0" fontId="0" fillId="0" borderId="18" xfId="0" applyBorder="1"/>
    <xf numFmtId="10" fontId="0" fillId="0" borderId="18" xfId="0" applyNumberFormat="1" applyBorder="1"/>
    <xf numFmtId="164" fontId="0" fillId="4" borderId="18" xfId="0" applyNumberFormat="1" applyFill="1" applyBorder="1"/>
    <xf numFmtId="0" fontId="0" fillId="0" borderId="42" xfId="0" applyBorder="1"/>
    <xf numFmtId="0" fontId="0" fillId="4" borderId="2" xfId="0" applyFill="1" applyBorder="1"/>
    <xf numFmtId="0" fontId="0" fillId="0" borderId="2" xfId="0" applyBorder="1"/>
    <xf numFmtId="10" fontId="0" fillId="0" borderId="2" xfId="0" applyNumberFormat="1" applyBorder="1"/>
    <xf numFmtId="164" fontId="0" fillId="4" borderId="2" xfId="0" applyNumberFormat="1" applyFill="1" applyBorder="1"/>
    <xf numFmtId="165" fontId="0" fillId="0" borderId="2" xfId="0" applyNumberFormat="1" applyBorder="1"/>
    <xf numFmtId="164" fontId="0" fillId="0" borderId="2" xfId="0" applyNumberFormat="1" applyBorder="1"/>
    <xf numFmtId="0" fontId="0" fillId="0" borderId="43" xfId="0" applyBorder="1"/>
    <xf numFmtId="0" fontId="0" fillId="0" borderId="5" xfId="0" applyBorder="1"/>
    <xf numFmtId="10" fontId="0" fillId="0" borderId="5" xfId="0" applyNumberFormat="1" applyBorder="1"/>
    <xf numFmtId="164" fontId="0" fillId="4" borderId="5" xfId="0" applyNumberFormat="1" applyFill="1" applyBorder="1"/>
    <xf numFmtId="165" fontId="0" fillId="0" borderId="5" xfId="0" applyNumberFormat="1" applyBorder="1"/>
    <xf numFmtId="164" fontId="0" fillId="0" borderId="5" xfId="0" applyNumberFormat="1" applyBorder="1"/>
    <xf numFmtId="0" fontId="0" fillId="0" borderId="6" xfId="0" applyBorder="1"/>
    <xf numFmtId="0" fontId="0" fillId="0" borderId="29" xfId="0" applyBorder="1"/>
    <xf numFmtId="0" fontId="0" fillId="0" borderId="30" xfId="0" applyBorder="1"/>
    <xf numFmtId="0" fontId="0" fillId="15" borderId="18" xfId="0" applyFill="1" applyBorder="1"/>
    <xf numFmtId="0" fontId="0" fillId="15" borderId="5" xfId="0" applyFill="1" applyBorder="1"/>
    <xf numFmtId="0" fontId="12" fillId="3" borderId="1" xfId="0" applyFont="1" applyFill="1" applyBorder="1"/>
    <xf numFmtId="10" fontId="2" fillId="3" borderId="1" xfId="0" applyNumberFormat="1" applyFont="1" applyFill="1" applyBorder="1" applyAlignment="1">
      <alignment vertical="top"/>
    </xf>
    <xf numFmtId="0" fontId="2" fillId="3" borderId="1" xfId="0" applyFont="1" applyFill="1" applyBorder="1" applyAlignment="1">
      <alignment vertical="top"/>
    </xf>
    <xf numFmtId="2" fontId="2" fillId="3" borderId="1" xfId="0" applyNumberFormat="1" applyFont="1" applyFill="1" applyBorder="1" applyAlignment="1">
      <alignment vertical="top"/>
    </xf>
    <xf numFmtId="165" fontId="2" fillId="3" borderId="1" xfId="0" applyNumberFormat="1" applyFont="1" applyFill="1" applyBorder="1" applyAlignment="1">
      <alignment vertical="top"/>
    </xf>
    <xf numFmtId="167" fontId="2" fillId="3" borderId="1" xfId="0" applyNumberFormat="1" applyFont="1" applyFill="1" applyBorder="1" applyAlignment="1">
      <alignment vertical="top"/>
    </xf>
    <xf numFmtId="0" fontId="2" fillId="3" borderId="1" xfId="0" applyFont="1" applyFill="1" applyBorder="1" applyAlignment="1">
      <alignment vertical="top" wrapText="1"/>
    </xf>
    <xf numFmtId="0" fontId="4" fillId="3" borderId="14" xfId="0" applyFont="1" applyFill="1" applyBorder="1" applyAlignment="1">
      <alignment horizontal="center" wrapText="1"/>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9" borderId="4" xfId="0" applyFont="1" applyFill="1" applyBorder="1" applyAlignment="1">
      <alignment horizontal="left" vertical="top"/>
    </xf>
    <xf numFmtId="0" fontId="4" fillId="9" borderId="5" xfId="0" applyFont="1" applyFill="1" applyBorder="1" applyAlignment="1">
      <alignment horizontal="left" vertical="top"/>
    </xf>
    <xf numFmtId="0" fontId="4" fillId="9" borderId="6" xfId="0" applyFont="1" applyFill="1" applyBorder="1" applyAlignment="1">
      <alignment horizontal="left" vertical="top"/>
    </xf>
    <xf numFmtId="0" fontId="4" fillId="3" borderId="0" xfId="0" applyFont="1" applyFill="1" applyAlignment="1">
      <alignment horizontal="center" wrapText="1"/>
    </xf>
    <xf numFmtId="0" fontId="1" fillId="3" borderId="0" xfId="0" applyFont="1" applyFill="1" applyAlignment="1">
      <alignment horizontal="center"/>
    </xf>
    <xf numFmtId="0" fontId="4" fillId="3" borderId="0" xfId="0" applyFont="1" applyFill="1" applyAlignment="1">
      <alignment horizont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By Investment</a:t>
            </a:r>
          </a:p>
        </c:rich>
      </c:tx>
      <c:layout/>
      <c:overlay val="0"/>
    </c:title>
    <c:autoTitleDeleted val="0"/>
    <c:plotArea>
      <c:layout/>
      <c:pieChart>
        <c:varyColors val="1"/>
        <c:ser>
          <c:idx val="0"/>
          <c:order val="0"/>
          <c:dLbls>
            <c:showLegendKey val="0"/>
            <c:showVal val="1"/>
            <c:showCatName val="0"/>
            <c:showSerName val="0"/>
            <c:showPercent val="0"/>
            <c:showBubbleSize val="0"/>
            <c:showLeaderLines val="1"/>
          </c:dLbls>
          <c:cat>
            <c:strRef>
              <c:f>Account_1!$B$4:$B$6</c:f>
              <c:strCache>
                <c:ptCount val="3"/>
                <c:pt idx="0">
                  <c:v>VPU</c:v>
                </c:pt>
                <c:pt idx="1">
                  <c:v>VWEHX</c:v>
                </c:pt>
                <c:pt idx="2">
                  <c:v>Cash</c:v>
                </c:pt>
              </c:strCache>
            </c:strRef>
          </c:cat>
          <c:val>
            <c:numRef>
              <c:f>Account_1!$I$4:$I$6</c:f>
              <c:numCache>
                <c:formatCode>0.0%</c:formatCode>
                <c:ptCount val="3"/>
                <c:pt idx="0">
                  <c:v>0.44444444444444442</c:v>
                </c:pt>
                <c:pt idx="1">
                  <c:v>0.44444444444444442</c:v>
                </c:pt>
                <c:pt idx="2">
                  <c:v>0.1111111111111111</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By Investment</a:t>
            </a:r>
          </a:p>
        </c:rich>
      </c:tx>
      <c:layout/>
      <c:overlay val="0"/>
    </c:title>
    <c:autoTitleDeleted val="0"/>
    <c:plotArea>
      <c:layout/>
      <c:pieChart>
        <c:varyColors val="1"/>
        <c:ser>
          <c:idx val="0"/>
          <c:order val="0"/>
          <c:dLbls>
            <c:showLegendKey val="0"/>
            <c:showVal val="1"/>
            <c:showCatName val="0"/>
            <c:showSerName val="0"/>
            <c:showPercent val="0"/>
            <c:showBubbleSize val="0"/>
            <c:showLeaderLines val="1"/>
          </c:dLbls>
          <c:cat>
            <c:strRef>
              <c:f>Account_2!$A$4:$A$8</c:f>
              <c:strCache>
                <c:ptCount val="5"/>
                <c:pt idx="0">
                  <c:v>BNDW</c:v>
                </c:pt>
                <c:pt idx="1">
                  <c:v>VFSTX</c:v>
                </c:pt>
                <c:pt idx="2">
                  <c:v>VSCSX</c:v>
                </c:pt>
                <c:pt idx="3">
                  <c:v>VWEHX</c:v>
                </c:pt>
                <c:pt idx="4">
                  <c:v>Cash</c:v>
                </c:pt>
              </c:strCache>
            </c:strRef>
          </c:cat>
          <c:val>
            <c:numRef>
              <c:f>Account_2!$H$4:$H$8</c:f>
              <c:numCache>
                <c:formatCode>0.0%</c:formatCode>
                <c:ptCount val="5"/>
                <c:pt idx="0">
                  <c:v>0.2</c:v>
                </c:pt>
                <c:pt idx="1">
                  <c:v>0.2</c:v>
                </c:pt>
                <c:pt idx="2">
                  <c:v>0.2</c:v>
                </c:pt>
                <c:pt idx="3">
                  <c:v>0.2</c:v>
                </c:pt>
                <c:pt idx="4">
                  <c:v>0.2</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All</a:t>
            </a:r>
            <a:r>
              <a:rPr lang="en-US" baseline="0"/>
              <a:t> Accounts</a:t>
            </a:r>
            <a:endParaRPr lang="en-US"/>
          </a:p>
        </c:rich>
      </c:tx>
      <c:layout/>
      <c:overlay val="0"/>
    </c:title>
    <c:autoTitleDeleted val="0"/>
    <c:plotArea>
      <c:layout/>
      <c:pieChart>
        <c:varyColors val="1"/>
        <c:ser>
          <c:idx val="0"/>
          <c:order val="0"/>
          <c:dLbls>
            <c:showLegendKey val="0"/>
            <c:showVal val="1"/>
            <c:showCatName val="0"/>
            <c:showSerName val="0"/>
            <c:showPercent val="0"/>
            <c:showBubbleSize val="0"/>
            <c:showLeaderLines val="1"/>
          </c:dLbls>
          <c:cat>
            <c:strRef>
              <c:f>RiskAnalysis!$B$4:$B$13</c:f>
              <c:strCache>
                <c:ptCount val="9"/>
                <c:pt idx="0">
                  <c:v>Cash</c:v>
                </c:pt>
                <c:pt idx="1">
                  <c:v>VPU</c:v>
                </c:pt>
                <c:pt idx="2">
                  <c:v>VWEHX</c:v>
                </c:pt>
                <c:pt idx="4">
                  <c:v>Cash</c:v>
                </c:pt>
                <c:pt idx="5">
                  <c:v>BNDW</c:v>
                </c:pt>
                <c:pt idx="6">
                  <c:v>VFSTX</c:v>
                </c:pt>
                <c:pt idx="7">
                  <c:v>VSCSX</c:v>
                </c:pt>
                <c:pt idx="8">
                  <c:v>VWEHX</c:v>
                </c:pt>
              </c:strCache>
            </c:strRef>
          </c:cat>
          <c:val>
            <c:numRef>
              <c:f>RiskAnalysis!$I$4:$I$13</c:f>
              <c:numCache>
                <c:formatCode>0.0%</c:formatCode>
                <c:ptCount val="10"/>
                <c:pt idx="0">
                  <c:v>4.7068283700691091E-2</c:v>
                </c:pt>
                <c:pt idx="1">
                  <c:v>0.18827313480276436</c:v>
                </c:pt>
                <c:pt idx="2">
                  <c:v>0.17630503523790594</c:v>
                </c:pt>
                <c:pt idx="3">
                  <c:v>0</c:v>
                </c:pt>
                <c:pt idx="4">
                  <c:v>0.11767070925172772</c:v>
                </c:pt>
                <c:pt idx="5">
                  <c:v>0.11767070925172772</c:v>
                </c:pt>
                <c:pt idx="6">
                  <c:v>0.11767070925172772</c:v>
                </c:pt>
                <c:pt idx="7">
                  <c:v>0.11767070925172772</c:v>
                </c:pt>
                <c:pt idx="8">
                  <c:v>0.11767070925172772</c:v>
                </c:pt>
                <c:pt idx="9">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xdr:colOff>
      <xdr:row>8</xdr:row>
      <xdr:rowOff>11430</xdr:rowOff>
    </xdr:from>
    <xdr:to>
      <xdr:col>4</xdr:col>
      <xdr:colOff>449580</xdr:colOff>
      <xdr:row>23</xdr:row>
      <xdr:rowOff>11430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483870</xdr:colOff>
      <xdr:row>10</xdr:row>
      <xdr:rowOff>179070</xdr:rowOff>
    </xdr:from>
    <xdr:to>
      <xdr:col>3</xdr:col>
      <xdr:colOff>487680</xdr:colOff>
      <xdr:row>27</xdr:row>
      <xdr:rowOff>60960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445770</xdr:colOff>
      <xdr:row>15</xdr:row>
      <xdr:rowOff>179070</xdr:rowOff>
    </xdr:from>
    <xdr:to>
      <xdr:col>4</xdr:col>
      <xdr:colOff>1226820</xdr:colOff>
      <xdr:row>34</xdr:row>
      <xdr:rowOff>22860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11"/>
  <sheetViews>
    <sheetView tabSelected="1" workbookViewId="0">
      <selection activeCell="C9" sqref="C9"/>
    </sheetView>
  </sheetViews>
  <sheetFormatPr defaultRowHeight="14.4" x14ac:dyDescent="0.3"/>
  <cols>
    <col min="2" max="2" width="14.33203125" bestFit="1" customWidth="1"/>
    <col min="3" max="3" width="10.44140625" bestFit="1" customWidth="1"/>
    <col min="4" max="4" width="16.21875" bestFit="1" customWidth="1"/>
    <col min="5" max="5" width="13.6640625" style="3" bestFit="1" customWidth="1"/>
    <col min="6" max="6" width="44.33203125" customWidth="1"/>
  </cols>
  <sheetData>
    <row r="2" spans="2:6" ht="15" thickBot="1" x14ac:dyDescent="0.35"/>
    <row r="3" spans="2:6" ht="35.4" customHeight="1" thickTop="1" thickBot="1" x14ac:dyDescent="0.4">
      <c r="B3" s="217" t="s">
        <v>417</v>
      </c>
      <c r="C3" s="218"/>
      <c r="D3" s="218"/>
      <c r="E3" s="218"/>
      <c r="F3" s="219"/>
    </row>
    <row r="4" spans="2:6" ht="15" thickTop="1" x14ac:dyDescent="0.3"/>
    <row r="5" spans="2:6" s="41" customFormat="1" ht="15" thickBot="1" x14ac:dyDescent="0.35">
      <c r="B5" s="1" t="s">
        <v>76</v>
      </c>
      <c r="C5" s="1" t="s">
        <v>77</v>
      </c>
      <c r="D5" s="2" t="s">
        <v>78</v>
      </c>
      <c r="E5" s="2" t="s">
        <v>80</v>
      </c>
      <c r="F5" s="1" t="s">
        <v>79</v>
      </c>
    </row>
    <row r="6" spans="2:6" x14ac:dyDescent="0.3">
      <c r="B6" s="48" t="s">
        <v>432</v>
      </c>
      <c r="C6" s="49">
        <f>Acc01_Total</f>
        <v>180000</v>
      </c>
      <c r="D6" s="49">
        <f>Acc01_Income</f>
        <v>5968</v>
      </c>
      <c r="E6" s="50">
        <f>Acc01_Yield</f>
        <v>3.3155555555555556E-2</v>
      </c>
      <c r="F6" s="51"/>
    </row>
    <row r="7" spans="2:6" s="3" customFormat="1" x14ac:dyDescent="0.3">
      <c r="B7" s="69" t="s">
        <v>433</v>
      </c>
      <c r="C7" s="46">
        <f>Acc02_Total</f>
        <v>250000</v>
      </c>
      <c r="D7" s="46">
        <f>Acc02_Income</f>
        <v>5665</v>
      </c>
      <c r="E7" s="47">
        <f>Acc02_Yield</f>
        <v>2.266E-2</v>
      </c>
      <c r="F7" s="70"/>
    </row>
    <row r="8" spans="2:6" s="3" customFormat="1" x14ac:dyDescent="0.3">
      <c r="B8" s="27" t="s">
        <v>435</v>
      </c>
      <c r="C8" s="36">
        <v>20000</v>
      </c>
      <c r="D8" s="36"/>
      <c r="E8" s="37"/>
      <c r="F8" s="27"/>
    </row>
    <row r="9" spans="2:6" s="3" customFormat="1" x14ac:dyDescent="0.3">
      <c r="B9" s="27"/>
      <c r="C9" s="36"/>
      <c r="D9" s="36"/>
      <c r="E9" s="37"/>
      <c r="F9" s="27"/>
    </row>
    <row r="10" spans="2:6" x14ac:dyDescent="0.3">
      <c r="B10" s="27"/>
      <c r="C10" s="36"/>
      <c r="D10" s="36"/>
      <c r="E10" s="37"/>
      <c r="F10" s="27"/>
    </row>
    <row r="11" spans="2:6" s="4" customFormat="1" x14ac:dyDescent="0.3">
      <c r="B11" s="38" t="s">
        <v>81</v>
      </c>
      <c r="C11" s="39">
        <f>SUM(C6:C10)</f>
        <v>450000</v>
      </c>
      <c r="D11" s="39">
        <f>SUM(D6:D10)</f>
        <v>11633</v>
      </c>
      <c r="E11" s="40">
        <f>D11/C11</f>
        <v>2.5851111111111109E-2</v>
      </c>
      <c r="F11" s="38"/>
    </row>
  </sheetData>
  <mergeCells count="1">
    <mergeCell ref="B3:F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257"/>
  <sheetViews>
    <sheetView zoomScale="85" zoomScaleNormal="85" workbookViewId="0">
      <pane xSplit="2" ySplit="3" topLeftCell="C31" activePane="bottomRight" state="frozenSplit"/>
      <selection pane="topRight" activeCell="B1" sqref="B1"/>
      <selection pane="bottomLeft" activeCell="A4" sqref="A4"/>
      <selection pane="bottomRight" activeCell="A43" sqref="A43"/>
    </sheetView>
  </sheetViews>
  <sheetFormatPr defaultRowHeight="14.4" x14ac:dyDescent="0.3"/>
  <cols>
    <col min="1" max="1" width="7.33203125" bestFit="1" customWidth="1"/>
    <col min="2" max="2" width="52.6640625" bestFit="1" customWidth="1"/>
    <col min="3" max="3" width="12.44140625" customWidth="1"/>
    <col min="4" max="4" width="15" style="3" customWidth="1"/>
    <col min="5" max="5" width="13.33203125" style="3" customWidth="1"/>
    <col min="6" max="6" width="8.44140625" bestFit="1" customWidth="1"/>
    <col min="7" max="7" width="6.88671875" bestFit="1" customWidth="1"/>
    <col min="8" max="8" width="9.6640625" bestFit="1" customWidth="1"/>
    <col min="9" max="9" width="5" bestFit="1" customWidth="1"/>
    <col min="10" max="10" width="5.88671875" style="3" bestFit="1" customWidth="1"/>
    <col min="11" max="11" width="5.88671875" style="3" customWidth="1"/>
    <col min="12" max="12" width="8.33203125" bestFit="1" customWidth="1"/>
    <col min="13" max="16" width="8.33203125" style="3" customWidth="1"/>
    <col min="17" max="17" width="32" bestFit="1" customWidth="1"/>
    <col min="18" max="18" width="34.109375" customWidth="1"/>
  </cols>
  <sheetData>
    <row r="1" spans="1:18" s="3" customFormat="1" ht="34.200000000000003" customHeight="1" x14ac:dyDescent="0.35">
      <c r="A1" s="223" t="s">
        <v>273</v>
      </c>
      <c r="B1" s="224"/>
      <c r="C1" s="224"/>
      <c r="D1" s="224"/>
      <c r="E1" s="224"/>
      <c r="F1" s="224"/>
      <c r="G1" s="224"/>
      <c r="H1" s="224"/>
      <c r="I1" s="224"/>
      <c r="J1" s="224"/>
      <c r="K1" s="224"/>
      <c r="L1" s="224"/>
      <c r="M1" s="224"/>
      <c r="N1" s="224"/>
      <c r="O1" s="224"/>
      <c r="P1" s="224"/>
      <c r="Q1" s="224"/>
      <c r="R1" s="224"/>
    </row>
    <row r="2" spans="1:18" s="3" customFormat="1" x14ac:dyDescent="0.3"/>
    <row r="3" spans="1:18" ht="29.4" thickBot="1" x14ac:dyDescent="0.35">
      <c r="A3" s="77" t="s">
        <v>0</v>
      </c>
      <c r="B3" s="77" t="s">
        <v>1</v>
      </c>
      <c r="C3" s="78" t="s">
        <v>372</v>
      </c>
      <c r="D3" s="77" t="s">
        <v>370</v>
      </c>
      <c r="E3" s="77" t="s">
        <v>371</v>
      </c>
      <c r="F3" s="78" t="s">
        <v>3</v>
      </c>
      <c r="G3" s="77" t="s">
        <v>22</v>
      </c>
      <c r="H3" s="77" t="s">
        <v>23</v>
      </c>
      <c r="I3" s="78" t="s">
        <v>24</v>
      </c>
      <c r="J3" s="78" t="s">
        <v>126</v>
      </c>
      <c r="K3" s="78" t="s">
        <v>127</v>
      </c>
      <c r="L3" s="78" t="s">
        <v>25</v>
      </c>
      <c r="M3" s="78" t="s">
        <v>184</v>
      </c>
      <c r="N3" s="78" t="s">
        <v>187</v>
      </c>
      <c r="O3" s="78" t="s">
        <v>185</v>
      </c>
      <c r="P3" s="78" t="s">
        <v>186</v>
      </c>
      <c r="Q3" s="77" t="s">
        <v>26</v>
      </c>
      <c r="R3" s="77" t="s">
        <v>6</v>
      </c>
    </row>
    <row r="4" spans="1:18" s="3" customFormat="1" ht="15.6" thickTop="1" thickBot="1" x14ac:dyDescent="0.35">
      <c r="A4" s="63" t="s">
        <v>108</v>
      </c>
      <c r="B4" s="67" t="s">
        <v>109</v>
      </c>
      <c r="C4" s="64" t="s">
        <v>102</v>
      </c>
      <c r="D4" s="155"/>
      <c r="E4" s="155"/>
      <c r="F4" s="32">
        <f>(G4-H4) /100</f>
        <v>2.9999999999999997E-4</v>
      </c>
      <c r="G4" s="64">
        <v>0.03</v>
      </c>
      <c r="H4" s="64">
        <v>0</v>
      </c>
      <c r="I4" s="72"/>
      <c r="J4" s="72"/>
      <c r="K4" s="72"/>
      <c r="L4" s="73"/>
      <c r="M4" s="73"/>
      <c r="N4" s="73"/>
      <c r="O4" s="73"/>
      <c r="P4" s="73"/>
      <c r="Q4" s="65" t="s">
        <v>125</v>
      </c>
      <c r="R4" s="66"/>
    </row>
    <row r="5" spans="1:18" s="79" customFormat="1" ht="18.600000000000001" thickTop="1" x14ac:dyDescent="0.35">
      <c r="A5" s="220" t="s">
        <v>343</v>
      </c>
      <c r="B5" s="221"/>
      <c r="C5" s="221"/>
      <c r="D5" s="221"/>
      <c r="E5" s="221"/>
      <c r="F5" s="221"/>
      <c r="G5" s="221"/>
      <c r="H5" s="221"/>
      <c r="I5" s="221"/>
      <c r="J5" s="221"/>
      <c r="K5" s="221"/>
      <c r="L5" s="221"/>
      <c r="M5" s="221"/>
      <c r="N5" s="221"/>
      <c r="O5" s="221"/>
      <c r="P5" s="221"/>
      <c r="Q5" s="221"/>
      <c r="R5" s="222"/>
    </row>
    <row r="6" spans="1:18" s="3" customFormat="1" x14ac:dyDescent="0.3">
      <c r="A6" s="16"/>
      <c r="B6" s="22"/>
      <c r="C6" s="8"/>
      <c r="D6" s="8"/>
      <c r="E6" s="8"/>
      <c r="F6" s="23"/>
      <c r="G6" s="8"/>
      <c r="H6" s="8"/>
      <c r="I6" s="25"/>
      <c r="J6" s="25"/>
      <c r="K6" s="25"/>
      <c r="L6" s="80"/>
      <c r="M6" s="20"/>
      <c r="N6" s="9"/>
      <c r="O6" s="9"/>
      <c r="P6" s="9"/>
      <c r="Q6" s="6"/>
      <c r="R6" s="17"/>
    </row>
    <row r="7" spans="1:18" s="3" customFormat="1" x14ac:dyDescent="0.3">
      <c r="A7" s="16" t="s">
        <v>269</v>
      </c>
      <c r="B7" s="24" t="s">
        <v>270</v>
      </c>
      <c r="C7" s="5" t="s">
        <v>376</v>
      </c>
      <c r="D7" s="5" t="s">
        <v>386</v>
      </c>
      <c r="E7" s="5" t="s">
        <v>379</v>
      </c>
      <c r="F7" s="23">
        <f t="shared" ref="F7:F12" si="0">(G7-H7) /100</f>
        <v>1.6429999999999999E-3</v>
      </c>
      <c r="G7" s="5">
        <v>0.3</v>
      </c>
      <c r="H7" s="5">
        <v>0.13569999999999999</v>
      </c>
      <c r="I7" s="57">
        <v>0</v>
      </c>
      <c r="J7" s="57">
        <v>0.26</v>
      </c>
      <c r="K7" s="57">
        <v>-1.27</v>
      </c>
      <c r="L7" s="80">
        <f t="shared" ref="L7:L12" si="1">(O7-P7)/O7</f>
        <v>4.3601482450402384E-3</v>
      </c>
      <c r="M7" s="20">
        <f t="shared" ref="M7:M12" si="2">(O7-N7)/(O7-P7)</f>
        <v>0.57499999999998663</v>
      </c>
      <c r="N7" s="9">
        <v>91.51</v>
      </c>
      <c r="O7" s="9">
        <v>91.74</v>
      </c>
      <c r="P7" s="9">
        <v>91.34</v>
      </c>
      <c r="Q7" s="42"/>
      <c r="R7" s="17"/>
    </row>
    <row r="8" spans="1:18" s="3" customFormat="1" x14ac:dyDescent="0.3">
      <c r="A8" s="16" t="s">
        <v>215</v>
      </c>
      <c r="B8" s="76" t="s">
        <v>216</v>
      </c>
      <c r="C8" s="5" t="s">
        <v>376</v>
      </c>
      <c r="D8" s="5" t="s">
        <v>385</v>
      </c>
      <c r="E8" s="5" t="s">
        <v>379</v>
      </c>
      <c r="F8" s="68">
        <f t="shared" si="0"/>
        <v>1.49E-2</v>
      </c>
      <c r="G8" s="5">
        <v>1.55</v>
      </c>
      <c r="H8" s="5">
        <v>0.06</v>
      </c>
      <c r="I8" s="57">
        <v>0.39</v>
      </c>
      <c r="J8" s="57">
        <v>1.48</v>
      </c>
      <c r="K8" s="57">
        <v>1.32</v>
      </c>
      <c r="L8" s="74">
        <f t="shared" si="1"/>
        <v>3.1840796019900523E-2</v>
      </c>
      <c r="M8" s="20">
        <f t="shared" si="2"/>
        <v>-0.99999999999999445</v>
      </c>
      <c r="N8" s="9">
        <v>10.37</v>
      </c>
      <c r="O8" s="9">
        <v>10.050000000000001</v>
      </c>
      <c r="P8" s="9">
        <v>9.73</v>
      </c>
      <c r="Q8" s="6"/>
      <c r="R8" s="17"/>
    </row>
    <row r="9" spans="1:18" s="3" customFormat="1" x14ac:dyDescent="0.3">
      <c r="A9" s="16" t="s">
        <v>213</v>
      </c>
      <c r="B9" s="76" t="s">
        <v>214</v>
      </c>
      <c r="C9" s="5" t="s">
        <v>376</v>
      </c>
      <c r="D9" s="5" t="s">
        <v>386</v>
      </c>
      <c r="E9" s="5" t="s">
        <v>379</v>
      </c>
      <c r="F9" s="68">
        <f t="shared" si="0"/>
        <v>1.6E-2</v>
      </c>
      <c r="G9" s="5">
        <v>2.0499999999999998</v>
      </c>
      <c r="H9" s="5">
        <v>0.45</v>
      </c>
      <c r="I9" s="57">
        <v>0.33</v>
      </c>
      <c r="J9" s="57">
        <v>1.62</v>
      </c>
      <c r="K9" s="57">
        <v>0.89</v>
      </c>
      <c r="L9" s="74">
        <f t="shared" si="1"/>
        <v>3.7372593431483588E-2</v>
      </c>
      <c r="M9" s="20">
        <f t="shared" si="2"/>
        <v>6.0606060606059303E-2</v>
      </c>
      <c r="N9" s="9">
        <v>8.81</v>
      </c>
      <c r="O9" s="9">
        <v>8.83</v>
      </c>
      <c r="P9" s="9">
        <v>8.5</v>
      </c>
      <c r="Q9" s="6"/>
      <c r="R9" s="17"/>
    </row>
    <row r="10" spans="1:18" s="3" customFormat="1" x14ac:dyDescent="0.3">
      <c r="A10" s="16" t="s">
        <v>348</v>
      </c>
      <c r="B10" s="22" t="s">
        <v>349</v>
      </c>
      <c r="C10" s="5" t="s">
        <v>376</v>
      </c>
      <c r="D10" s="5" t="s">
        <v>385</v>
      </c>
      <c r="E10" s="5" t="s">
        <v>379</v>
      </c>
      <c r="F10" s="23">
        <f t="shared" si="0"/>
        <v>1.38E-2</v>
      </c>
      <c r="G10" s="5">
        <v>1.63</v>
      </c>
      <c r="H10" s="5">
        <v>0.25</v>
      </c>
      <c r="I10" s="57">
        <v>1.08</v>
      </c>
      <c r="J10" s="57">
        <v>3.71</v>
      </c>
      <c r="K10" s="57">
        <v>1.21</v>
      </c>
      <c r="L10" s="80">
        <f t="shared" si="1"/>
        <v>3.7754114230396957E-2</v>
      </c>
      <c r="M10" s="20">
        <f t="shared" si="2"/>
        <v>-1.2307692307692302</v>
      </c>
      <c r="N10" s="9">
        <v>10.81</v>
      </c>
      <c r="O10" s="9">
        <v>10.33</v>
      </c>
      <c r="P10" s="9">
        <v>9.94</v>
      </c>
      <c r="Q10" s="6"/>
      <c r="R10" s="17"/>
    </row>
    <row r="11" spans="1:18" s="3" customFormat="1" x14ac:dyDescent="0.3">
      <c r="A11" s="16" t="s">
        <v>162</v>
      </c>
      <c r="B11" s="22" t="s">
        <v>163</v>
      </c>
      <c r="C11" s="5" t="s">
        <v>376</v>
      </c>
      <c r="D11" s="5" t="s">
        <v>385</v>
      </c>
      <c r="E11" s="5" t="s">
        <v>379</v>
      </c>
      <c r="F11" s="23">
        <f t="shared" si="0"/>
        <v>1.1299999999999999E-2</v>
      </c>
      <c r="G11" s="5">
        <v>1.41</v>
      </c>
      <c r="H11" s="5">
        <v>0.28000000000000003</v>
      </c>
      <c r="I11" s="57">
        <v>0.24</v>
      </c>
      <c r="J11" s="57">
        <v>1.55</v>
      </c>
      <c r="K11" s="57">
        <v>0.56999999999999995</v>
      </c>
      <c r="L11" s="80">
        <f t="shared" si="1"/>
        <v>3.948257553817943E-2</v>
      </c>
      <c r="M11" s="20">
        <f t="shared" si="2"/>
        <v>2.2004889975550918E-2</v>
      </c>
      <c r="N11" s="9">
        <v>10.35</v>
      </c>
      <c r="O11" s="9">
        <v>10.359</v>
      </c>
      <c r="P11" s="9">
        <v>9.9499999999999993</v>
      </c>
      <c r="Q11" s="6"/>
      <c r="R11" s="17"/>
    </row>
    <row r="12" spans="1:18" s="3" customFormat="1" x14ac:dyDescent="0.3">
      <c r="A12" s="16" t="s">
        <v>211</v>
      </c>
      <c r="B12" s="210" t="s">
        <v>212</v>
      </c>
      <c r="C12" s="212" t="s">
        <v>376</v>
      </c>
      <c r="D12" s="212" t="s">
        <v>386</v>
      </c>
      <c r="E12" s="212" t="s">
        <v>379</v>
      </c>
      <c r="F12" s="211">
        <f t="shared" si="0"/>
        <v>2.1299999999999999E-2</v>
      </c>
      <c r="G12" s="212">
        <v>2.52</v>
      </c>
      <c r="H12" s="212">
        <v>0.39</v>
      </c>
      <c r="I12" s="213">
        <v>0.37</v>
      </c>
      <c r="J12" s="213">
        <v>1.5</v>
      </c>
      <c r="K12" s="213">
        <v>1.4</v>
      </c>
      <c r="L12" s="214">
        <f t="shared" si="1"/>
        <v>4.1584158415841579E-2</v>
      </c>
      <c r="M12" s="214">
        <f t="shared" si="2"/>
        <v>-0.73809523809523936</v>
      </c>
      <c r="N12" s="215">
        <v>10.41</v>
      </c>
      <c r="O12" s="215">
        <v>10.1</v>
      </c>
      <c r="P12" s="215">
        <v>9.68</v>
      </c>
      <c r="Q12" s="216" t="s">
        <v>415</v>
      </c>
      <c r="R12" s="17"/>
    </row>
    <row r="13" spans="1:18" s="3" customFormat="1" x14ac:dyDescent="0.3">
      <c r="A13" s="16" t="s">
        <v>141</v>
      </c>
      <c r="B13" s="24" t="s">
        <v>142</v>
      </c>
      <c r="C13" s="5" t="s">
        <v>376</v>
      </c>
      <c r="D13" s="5" t="s">
        <v>386</v>
      </c>
      <c r="E13" s="5" t="s">
        <v>379</v>
      </c>
      <c r="F13" s="23">
        <f>(G13-H13) /100</f>
        <v>1.2199999999999999E-2</v>
      </c>
      <c r="G13" s="5">
        <v>1.27</v>
      </c>
      <c r="H13" s="5">
        <v>0.05</v>
      </c>
      <c r="I13" s="57">
        <v>0.22</v>
      </c>
      <c r="J13" s="57">
        <v>1.28</v>
      </c>
      <c r="K13" s="57">
        <v>0.73</v>
      </c>
      <c r="L13" s="80">
        <f>(O13-P13)/O13</f>
        <v>4.9240238507405311E-2</v>
      </c>
      <c r="M13" s="20">
        <f>(O13-N13)/(O13-P13)</f>
        <v>0.23046875000000114</v>
      </c>
      <c r="N13" s="9">
        <v>51.4</v>
      </c>
      <c r="O13" s="9">
        <v>51.99</v>
      </c>
      <c r="P13" s="9">
        <v>49.43</v>
      </c>
      <c r="Q13" s="42"/>
      <c r="R13" s="17"/>
    </row>
    <row r="14" spans="1:18" s="3" customFormat="1" x14ac:dyDescent="0.3">
      <c r="A14" s="16" t="s">
        <v>259</v>
      </c>
      <c r="B14" s="22" t="s">
        <v>260</v>
      </c>
      <c r="C14" s="5" t="s">
        <v>376</v>
      </c>
      <c r="D14" s="5" t="s">
        <v>385</v>
      </c>
      <c r="E14" s="5" t="s">
        <v>379</v>
      </c>
      <c r="F14" s="23">
        <f>(G14-H14) /100</f>
        <v>1.1299999999999999E-2</v>
      </c>
      <c r="G14" s="5">
        <v>1.21</v>
      </c>
      <c r="H14" s="5">
        <v>0.08</v>
      </c>
      <c r="I14" s="57">
        <v>0.1</v>
      </c>
      <c r="J14" s="57">
        <v>0.82</v>
      </c>
      <c r="K14" s="57">
        <v>1.02</v>
      </c>
      <c r="L14" s="80">
        <f>(O14-P14)/O14</f>
        <v>5.1099227569815907E-2</v>
      </c>
      <c r="M14" s="20">
        <f>(O14-N14)/(O14-P14)</f>
        <v>-2.325581395348645E-2</v>
      </c>
      <c r="N14" s="9">
        <v>50.55</v>
      </c>
      <c r="O14" s="9">
        <v>50.49</v>
      </c>
      <c r="P14" s="9">
        <v>47.91</v>
      </c>
      <c r="Q14" s="6"/>
      <c r="R14" s="17"/>
    </row>
    <row r="15" spans="1:18" s="3" customFormat="1" x14ac:dyDescent="0.3">
      <c r="A15" s="16" t="s">
        <v>160</v>
      </c>
      <c r="B15" s="22" t="s">
        <v>161</v>
      </c>
      <c r="C15" s="5" t="s">
        <v>376</v>
      </c>
      <c r="D15" s="5" t="s">
        <v>385</v>
      </c>
      <c r="E15" s="5" t="s">
        <v>379</v>
      </c>
      <c r="F15" s="23">
        <f>(G15-H15) /100</f>
        <v>7.899999999999999E-3</v>
      </c>
      <c r="G15" s="5">
        <v>1.1499999999999999</v>
      </c>
      <c r="H15" s="5">
        <v>0.36</v>
      </c>
      <c r="I15" s="57">
        <v>0.17</v>
      </c>
      <c r="J15" s="57">
        <v>1.83</v>
      </c>
      <c r="K15" s="57">
        <v>0.33</v>
      </c>
      <c r="L15" s="80">
        <f>(O15-P15)/O15</f>
        <v>5.1367512988922739E-2</v>
      </c>
      <c r="M15" s="20">
        <f>(O15-N15)/(O15-P15)</f>
        <v>1.9083969465658586E-3</v>
      </c>
      <c r="N15" s="9">
        <v>102</v>
      </c>
      <c r="O15" s="9">
        <v>102.01</v>
      </c>
      <c r="P15" s="9">
        <v>96.77</v>
      </c>
      <c r="Q15" s="6"/>
      <c r="R15" s="17"/>
    </row>
    <row r="16" spans="1:18" s="3" customFormat="1" x14ac:dyDescent="0.3">
      <c r="A16" s="16" t="s">
        <v>428</v>
      </c>
      <c r="B16" s="22" t="s">
        <v>429</v>
      </c>
      <c r="C16" s="5" t="s">
        <v>376</v>
      </c>
      <c r="D16" s="5" t="s">
        <v>385</v>
      </c>
      <c r="E16" s="5" t="s">
        <v>155</v>
      </c>
      <c r="F16" s="23">
        <f>(G16-H16) /100</f>
        <v>1.1399999999999999E-2</v>
      </c>
      <c r="G16" s="5">
        <v>1.19</v>
      </c>
      <c r="H16" s="5">
        <v>0.05</v>
      </c>
      <c r="I16" s="57">
        <v>0.25</v>
      </c>
      <c r="J16" s="57">
        <v>1.75</v>
      </c>
      <c r="K16" s="57">
        <v>1.21</v>
      </c>
      <c r="L16" s="80">
        <f>(O16-P16)/O16</f>
        <v>5.3018268467037367E-2</v>
      </c>
      <c r="M16" s="20">
        <f>(O16-N16)/(O16-P16)</f>
        <v>-0.39700374531835264</v>
      </c>
      <c r="N16" s="9">
        <v>51.42</v>
      </c>
      <c r="O16" s="9">
        <v>50.36</v>
      </c>
      <c r="P16" s="9">
        <v>47.69</v>
      </c>
      <c r="Q16" s="6"/>
      <c r="R16" s="17"/>
    </row>
    <row r="17" spans="1:18" x14ac:dyDescent="0.3">
      <c r="A17" s="16" t="s">
        <v>20</v>
      </c>
      <c r="B17" s="22" t="s">
        <v>21</v>
      </c>
      <c r="C17" s="5" t="s">
        <v>376</v>
      </c>
      <c r="D17" s="5" t="s">
        <v>385</v>
      </c>
      <c r="E17" s="5" t="s">
        <v>379</v>
      </c>
      <c r="F17" s="23">
        <f t="shared" ref="F17:F27" si="3">(G17-H17) /100</f>
        <v>2.0299999999999999E-2</v>
      </c>
      <c r="G17" s="5">
        <v>2.23</v>
      </c>
      <c r="H17" s="5">
        <v>0.2</v>
      </c>
      <c r="I17" s="57">
        <v>0.54</v>
      </c>
      <c r="J17" s="57">
        <v>2.77</v>
      </c>
      <c r="K17" s="57">
        <v>0.68</v>
      </c>
      <c r="L17" s="80">
        <f t="shared" ref="L17:L27" si="4">(O17-P17)/O17</f>
        <v>6.4486830154404998E-2</v>
      </c>
      <c r="M17" s="20">
        <f t="shared" ref="M17:M27" si="5">(O17-N17)/(O17-P17)</f>
        <v>1.4084507042253239E-2</v>
      </c>
      <c r="N17" s="9">
        <v>11</v>
      </c>
      <c r="O17" s="9">
        <v>11.01</v>
      </c>
      <c r="P17" s="9">
        <v>10.3</v>
      </c>
      <c r="Q17" s="6" t="s">
        <v>27</v>
      </c>
      <c r="R17" s="17" t="s">
        <v>28</v>
      </c>
    </row>
    <row r="18" spans="1:18" s="3" customFormat="1" x14ac:dyDescent="0.3">
      <c r="A18" s="16" t="s">
        <v>263</v>
      </c>
      <c r="B18" s="75" t="s">
        <v>264</v>
      </c>
      <c r="C18" s="5" t="s">
        <v>376</v>
      </c>
      <c r="D18" s="5" t="s">
        <v>385</v>
      </c>
      <c r="E18" s="5" t="s">
        <v>379</v>
      </c>
      <c r="F18" s="68">
        <f t="shared" si="3"/>
        <v>2.3600000000000003E-2</v>
      </c>
      <c r="G18" s="5">
        <v>2.91</v>
      </c>
      <c r="H18" s="5">
        <v>0.55000000000000004</v>
      </c>
      <c r="I18" s="57">
        <v>0.75</v>
      </c>
      <c r="J18" s="57">
        <v>3.3</v>
      </c>
      <c r="K18" s="57">
        <v>0.67</v>
      </c>
      <c r="L18" s="74">
        <f t="shared" si="4"/>
        <v>6.4451959419136701E-2</v>
      </c>
      <c r="M18" s="20">
        <f t="shared" si="5"/>
        <v>0.30555555555555597</v>
      </c>
      <c r="N18" s="9">
        <v>49.28</v>
      </c>
      <c r="O18" s="9">
        <v>50.27</v>
      </c>
      <c r="P18" s="9">
        <v>47.03</v>
      </c>
      <c r="Q18" s="42"/>
      <c r="R18" s="17"/>
    </row>
    <row r="19" spans="1:18" s="3" customFormat="1" x14ac:dyDescent="0.3">
      <c r="A19" s="16" t="s">
        <v>164</v>
      </c>
      <c r="B19" s="24" t="s">
        <v>165</v>
      </c>
      <c r="C19" s="5" t="s">
        <v>376</v>
      </c>
      <c r="D19" s="5" t="s">
        <v>385</v>
      </c>
      <c r="E19" s="5" t="s">
        <v>379</v>
      </c>
      <c r="F19" s="23">
        <f t="shared" si="3"/>
        <v>1.7399999999999999E-2</v>
      </c>
      <c r="G19" s="5">
        <v>1.79</v>
      </c>
      <c r="H19" s="5">
        <v>0.05</v>
      </c>
      <c r="I19" s="57">
        <v>0.43</v>
      </c>
      <c r="J19" s="57">
        <v>1.53</v>
      </c>
      <c r="K19" s="57">
        <v>1.1399999999999999</v>
      </c>
      <c r="L19" s="80">
        <f t="shared" si="4"/>
        <v>6.7707082833133259E-2</v>
      </c>
      <c r="M19" s="20">
        <f t="shared" si="5"/>
        <v>8.1560283687942145E-2</v>
      </c>
      <c r="N19" s="9">
        <v>82.84</v>
      </c>
      <c r="O19" s="9">
        <v>83.3</v>
      </c>
      <c r="P19" s="9">
        <v>77.66</v>
      </c>
      <c r="Q19" s="42"/>
      <c r="R19" s="17"/>
    </row>
    <row r="20" spans="1:18" s="3" customFormat="1" x14ac:dyDescent="0.3">
      <c r="A20" s="16" t="s">
        <v>261</v>
      </c>
      <c r="B20" s="24" t="s">
        <v>262</v>
      </c>
      <c r="C20" s="5" t="s">
        <v>376</v>
      </c>
      <c r="D20" s="5" t="s">
        <v>385</v>
      </c>
      <c r="E20" s="5" t="s">
        <v>379</v>
      </c>
      <c r="F20" s="23">
        <f t="shared" si="3"/>
        <v>2.1000000000000001E-2</v>
      </c>
      <c r="G20" s="5">
        <v>2.14</v>
      </c>
      <c r="H20" s="5">
        <v>0.04</v>
      </c>
      <c r="I20" s="57">
        <v>1</v>
      </c>
      <c r="J20" s="57">
        <v>3.41</v>
      </c>
      <c r="K20" s="57">
        <v>1.0900000000000001</v>
      </c>
      <c r="L20" s="80">
        <f t="shared" si="4"/>
        <v>7.3982519643330052E-2</v>
      </c>
      <c r="M20" s="20">
        <f t="shared" si="5"/>
        <v>-0.47494033412887904</v>
      </c>
      <c r="N20" s="9">
        <v>117.25</v>
      </c>
      <c r="O20" s="9">
        <v>113.27</v>
      </c>
      <c r="P20" s="9">
        <v>104.89</v>
      </c>
      <c r="Q20" s="42"/>
      <c r="R20" s="17"/>
    </row>
    <row r="21" spans="1:18" s="3" customFormat="1" x14ac:dyDescent="0.3">
      <c r="A21" s="16" t="s">
        <v>151</v>
      </c>
      <c r="B21" s="76" t="s">
        <v>152</v>
      </c>
      <c r="C21" s="5" t="s">
        <v>376</v>
      </c>
      <c r="D21" s="5" t="s">
        <v>385</v>
      </c>
      <c r="E21" s="5" t="s">
        <v>379</v>
      </c>
      <c r="F21" s="68">
        <f t="shared" si="3"/>
        <v>2.18E-2</v>
      </c>
      <c r="G21" s="5">
        <v>2.25</v>
      </c>
      <c r="H21" s="5">
        <v>7.0000000000000007E-2</v>
      </c>
      <c r="I21" s="57">
        <v>0.62</v>
      </c>
      <c r="J21" s="57">
        <v>3.37</v>
      </c>
      <c r="K21" s="57">
        <v>0.65</v>
      </c>
      <c r="L21" s="74">
        <f t="shared" si="4"/>
        <v>7.8830823737820979E-2</v>
      </c>
      <c r="M21" s="20">
        <f t="shared" si="5"/>
        <v>5.6179775280887773E-3</v>
      </c>
      <c r="N21" s="9">
        <v>22.57</v>
      </c>
      <c r="O21" s="9">
        <v>22.58</v>
      </c>
      <c r="P21" s="9">
        <v>20.8</v>
      </c>
      <c r="Q21" s="6"/>
      <c r="R21" s="17"/>
    </row>
    <row r="22" spans="1:18" s="3" customFormat="1" x14ac:dyDescent="0.3">
      <c r="A22" s="16" t="s">
        <v>265</v>
      </c>
      <c r="B22" s="24" t="s">
        <v>266</v>
      </c>
      <c r="C22" s="5" t="s">
        <v>376</v>
      </c>
      <c r="D22" s="5" t="s">
        <v>385</v>
      </c>
      <c r="E22" s="5" t="s">
        <v>379</v>
      </c>
      <c r="F22" s="23">
        <f t="shared" si="3"/>
        <v>1.5899999999999997E-2</v>
      </c>
      <c r="G22" s="5">
        <v>2.15</v>
      </c>
      <c r="H22" s="5">
        <v>0.56000000000000005</v>
      </c>
      <c r="I22" s="57">
        <v>0.27</v>
      </c>
      <c r="J22" s="57">
        <v>2.2799999999999998</v>
      </c>
      <c r="K22" s="57">
        <v>0.8</v>
      </c>
      <c r="L22" s="80">
        <f t="shared" si="4"/>
        <v>8.4263065179095847E-2</v>
      </c>
      <c r="M22" s="20">
        <f t="shared" si="5"/>
        <v>-9.2915214866432245E-3</v>
      </c>
      <c r="N22" s="9">
        <v>102.26</v>
      </c>
      <c r="O22" s="9">
        <v>102.18</v>
      </c>
      <c r="P22" s="9">
        <v>93.57</v>
      </c>
      <c r="Q22" s="42"/>
      <c r="R22" s="17"/>
    </row>
    <row r="23" spans="1:18" s="3" customFormat="1" x14ac:dyDescent="0.3">
      <c r="A23" s="16" t="s">
        <v>352</v>
      </c>
      <c r="B23" s="22" t="s">
        <v>353</v>
      </c>
      <c r="C23" s="5" t="s">
        <v>376</v>
      </c>
      <c r="D23" s="5" t="s">
        <v>385</v>
      </c>
      <c r="E23" s="5" t="s">
        <v>379</v>
      </c>
      <c r="F23" s="23">
        <f>(G23-H23) /100</f>
        <v>1.8799999999999997E-2</v>
      </c>
      <c r="G23" s="5">
        <v>2.2999999999999998</v>
      </c>
      <c r="H23" s="5">
        <v>0.42</v>
      </c>
      <c r="I23" s="57">
        <v>0.83</v>
      </c>
      <c r="J23" s="57">
        <v>3.71</v>
      </c>
      <c r="K23" s="57">
        <v>1.22</v>
      </c>
      <c r="L23" s="80">
        <f>(O23-P23)/O23</f>
        <v>8.6956521739130418E-2</v>
      </c>
      <c r="M23" s="20">
        <f>(O23-N23)/(O23-P23)</f>
        <v>-7.9365079365079097E-2</v>
      </c>
      <c r="N23" s="9">
        <v>14.59</v>
      </c>
      <c r="O23" s="9">
        <v>14.49</v>
      </c>
      <c r="P23" s="9">
        <v>13.23</v>
      </c>
      <c r="Q23" s="6"/>
      <c r="R23" s="17"/>
    </row>
    <row r="24" spans="1:18" s="3" customFormat="1" x14ac:dyDescent="0.3">
      <c r="A24" s="16" t="s">
        <v>149</v>
      </c>
      <c r="B24" s="22" t="s">
        <v>150</v>
      </c>
      <c r="C24" s="5" t="s">
        <v>376</v>
      </c>
      <c r="D24" s="5" t="s">
        <v>385</v>
      </c>
      <c r="E24" s="5" t="s">
        <v>379</v>
      </c>
      <c r="F24" s="23">
        <f t="shared" si="3"/>
        <v>1.9799999999999998E-2</v>
      </c>
      <c r="G24" s="5">
        <v>2.13</v>
      </c>
      <c r="H24" s="5">
        <v>0.15</v>
      </c>
      <c r="I24" s="57">
        <v>1.01</v>
      </c>
      <c r="J24" s="57">
        <v>3.38</v>
      </c>
      <c r="K24" s="57">
        <v>1.1499999999999999</v>
      </c>
      <c r="L24" s="80">
        <f t="shared" si="4"/>
        <v>8.9126559714795009E-2</v>
      </c>
      <c r="M24" s="20">
        <f t="shared" si="5"/>
        <v>-0.41999999999999993</v>
      </c>
      <c r="N24" s="9">
        <v>11.64</v>
      </c>
      <c r="O24" s="9">
        <v>11.22</v>
      </c>
      <c r="P24" s="9">
        <v>10.220000000000001</v>
      </c>
      <c r="Q24" s="6"/>
      <c r="R24" s="17"/>
    </row>
    <row r="25" spans="1:18" s="3" customFormat="1" x14ac:dyDescent="0.3">
      <c r="A25" s="16" t="s">
        <v>139</v>
      </c>
      <c r="B25" s="24" t="s">
        <v>140</v>
      </c>
      <c r="C25" s="5" t="s">
        <v>376</v>
      </c>
      <c r="D25" s="5" t="s">
        <v>385</v>
      </c>
      <c r="E25" s="5" t="s">
        <v>379</v>
      </c>
      <c r="F25" s="23">
        <f t="shared" si="3"/>
        <v>8.8000000000000005E-3</v>
      </c>
      <c r="G25" s="5">
        <v>0.96</v>
      </c>
      <c r="H25" s="5">
        <v>0.08</v>
      </c>
      <c r="I25" s="57">
        <v>0.7</v>
      </c>
      <c r="J25" s="57">
        <v>3.1</v>
      </c>
      <c r="K25" s="57">
        <v>1.1599999999999999</v>
      </c>
      <c r="L25" s="80">
        <f t="shared" si="4"/>
        <v>9.031060094530724E-2</v>
      </c>
      <c r="M25" s="20">
        <f t="shared" si="5"/>
        <v>0.19065420560747717</v>
      </c>
      <c r="N25" s="9">
        <v>58.22</v>
      </c>
      <c r="O25" s="9">
        <v>59.24</v>
      </c>
      <c r="P25" s="9">
        <v>53.89</v>
      </c>
      <c r="Q25" s="42"/>
      <c r="R25" s="17"/>
    </row>
    <row r="26" spans="1:18" s="3" customFormat="1" x14ac:dyDescent="0.3">
      <c r="A26" s="16" t="s">
        <v>135</v>
      </c>
      <c r="B26" s="75" t="s">
        <v>136</v>
      </c>
      <c r="C26" s="5" t="s">
        <v>376</v>
      </c>
      <c r="D26" s="5" t="s">
        <v>386</v>
      </c>
      <c r="E26" s="5" t="s">
        <v>155</v>
      </c>
      <c r="F26" s="68">
        <f t="shared" si="3"/>
        <v>2.7300000000000001E-2</v>
      </c>
      <c r="G26" s="5">
        <v>2.79</v>
      </c>
      <c r="H26" s="5">
        <v>0.06</v>
      </c>
      <c r="I26" s="57" t="s">
        <v>132</v>
      </c>
      <c r="J26" s="57" t="s">
        <v>132</v>
      </c>
      <c r="K26" s="57" t="s">
        <v>132</v>
      </c>
      <c r="L26" s="74">
        <f t="shared" si="4"/>
        <v>0.10389924921288446</v>
      </c>
      <c r="M26" s="20">
        <f t="shared" si="5"/>
        <v>5.4195804195804602E-2</v>
      </c>
      <c r="N26" s="9">
        <v>82.114999999999995</v>
      </c>
      <c r="O26" s="9">
        <v>82.58</v>
      </c>
      <c r="P26" s="9">
        <v>74</v>
      </c>
      <c r="Q26" s="42"/>
      <c r="R26" s="17"/>
    </row>
    <row r="27" spans="1:18" s="3" customFormat="1" x14ac:dyDescent="0.3">
      <c r="A27" s="16" t="s">
        <v>257</v>
      </c>
      <c r="B27" s="24" t="s">
        <v>258</v>
      </c>
      <c r="C27" s="5" t="s">
        <v>376</v>
      </c>
      <c r="D27" s="5" t="s">
        <v>385</v>
      </c>
      <c r="E27" s="5" t="s">
        <v>379</v>
      </c>
      <c r="F27" s="23">
        <f t="shared" si="3"/>
        <v>9.4000000000000004E-3</v>
      </c>
      <c r="G27" s="5">
        <v>1.51</v>
      </c>
      <c r="H27" s="5">
        <v>0.56999999999999995</v>
      </c>
      <c r="I27" s="57">
        <v>0.99</v>
      </c>
      <c r="J27" s="57">
        <v>3.81</v>
      </c>
      <c r="K27" s="57">
        <v>1.02</v>
      </c>
      <c r="L27" s="80">
        <f t="shared" si="4"/>
        <v>0.11088459492997688</v>
      </c>
      <c r="M27" s="20">
        <f t="shared" si="5"/>
        <v>1.598721023181365E-2</v>
      </c>
      <c r="N27" s="9">
        <v>112.62</v>
      </c>
      <c r="O27" s="9">
        <v>112.82</v>
      </c>
      <c r="P27" s="9">
        <v>100.31</v>
      </c>
      <c r="Q27" s="42"/>
      <c r="R27" s="17"/>
    </row>
    <row r="28" spans="1:18" s="3" customFormat="1" x14ac:dyDescent="0.3">
      <c r="A28" s="16" t="s">
        <v>111</v>
      </c>
      <c r="B28" s="22" t="s">
        <v>112</v>
      </c>
      <c r="C28" s="5" t="s">
        <v>376</v>
      </c>
      <c r="D28" s="5" t="s">
        <v>385</v>
      </c>
      <c r="E28" s="5" t="s">
        <v>379</v>
      </c>
      <c r="F28" s="23">
        <f>(G28-H28)/100</f>
        <v>1.03E-2</v>
      </c>
      <c r="G28" s="5">
        <v>1.23</v>
      </c>
      <c r="H28" s="5">
        <v>0.2</v>
      </c>
      <c r="I28" s="57">
        <v>0.64</v>
      </c>
      <c r="J28" s="57">
        <v>2.4700000000000002</v>
      </c>
      <c r="K28" s="57">
        <v>1.08</v>
      </c>
      <c r="L28" s="80">
        <f t="shared" ref="L28:L53" si="6">(O28-P28)/O28</f>
        <v>0.11475848118227615</v>
      </c>
      <c r="M28" s="20">
        <f t="shared" ref="M28:M53" si="7">(O28-N28)/(O28-P28)</f>
        <v>0.22881522440845453</v>
      </c>
      <c r="N28" s="9">
        <v>120.92</v>
      </c>
      <c r="O28" s="9">
        <v>124.1808</v>
      </c>
      <c r="P28" s="9">
        <v>109.93</v>
      </c>
      <c r="Q28" s="6" t="s">
        <v>113</v>
      </c>
      <c r="R28" s="17"/>
    </row>
    <row r="29" spans="1:18" s="3" customFormat="1" x14ac:dyDescent="0.3">
      <c r="A29" s="16" t="s">
        <v>87</v>
      </c>
      <c r="B29" s="24" t="s">
        <v>88</v>
      </c>
      <c r="C29" s="5" t="s">
        <v>376</v>
      </c>
      <c r="D29" s="5" t="s">
        <v>385</v>
      </c>
      <c r="E29" s="5" t="s">
        <v>155</v>
      </c>
      <c r="F29" s="23">
        <f>(G29-H29) /100</f>
        <v>2.7400000000000001E-2</v>
      </c>
      <c r="G29" s="5">
        <v>3.54</v>
      </c>
      <c r="H29" s="5">
        <v>0.8</v>
      </c>
      <c r="I29" s="57">
        <v>0.68</v>
      </c>
      <c r="J29" s="57">
        <v>6.48</v>
      </c>
      <c r="K29" s="57">
        <v>0.7</v>
      </c>
      <c r="L29" s="80">
        <f t="shared" si="6"/>
        <v>0.11046511627906974</v>
      </c>
      <c r="M29" s="20">
        <f t="shared" si="7"/>
        <v>1.3157894736841829E-2</v>
      </c>
      <c r="N29" s="9">
        <v>6.87</v>
      </c>
      <c r="O29" s="9">
        <v>6.88</v>
      </c>
      <c r="P29" s="9">
        <v>6.12</v>
      </c>
      <c r="Q29" s="42"/>
      <c r="R29" s="17"/>
    </row>
    <row r="30" spans="1:18" s="3" customFormat="1" x14ac:dyDescent="0.3">
      <c r="A30" s="16" t="s">
        <v>350</v>
      </c>
      <c r="B30" s="22" t="s">
        <v>351</v>
      </c>
      <c r="C30" s="5" t="s">
        <v>376</v>
      </c>
      <c r="D30" s="5" t="s">
        <v>385</v>
      </c>
      <c r="E30" s="5" t="s">
        <v>379</v>
      </c>
      <c r="F30" s="23">
        <f>(G30-H30) /100</f>
        <v>2.2199999999999998E-2</v>
      </c>
      <c r="G30" s="5">
        <v>2.42</v>
      </c>
      <c r="H30" s="5">
        <v>0.2</v>
      </c>
      <c r="I30" s="57">
        <v>1.1000000000000001</v>
      </c>
      <c r="J30" s="57">
        <v>4.51</v>
      </c>
      <c r="K30" s="57">
        <v>4.51</v>
      </c>
      <c r="L30" s="80">
        <f t="shared" si="6"/>
        <v>0.11977186311787071</v>
      </c>
      <c r="M30" s="20">
        <f t="shared" si="7"/>
        <v>0.10317460317460241</v>
      </c>
      <c r="N30" s="9">
        <v>10.39</v>
      </c>
      <c r="O30" s="9">
        <v>10.52</v>
      </c>
      <c r="P30" s="9">
        <v>9.26</v>
      </c>
      <c r="Q30" s="6"/>
      <c r="R30" s="17"/>
    </row>
    <row r="31" spans="1:18" s="3" customFormat="1" x14ac:dyDescent="0.3">
      <c r="A31" s="16" t="s">
        <v>137</v>
      </c>
      <c r="B31" s="75" t="s">
        <v>138</v>
      </c>
      <c r="C31" s="5" t="s">
        <v>376</v>
      </c>
      <c r="D31" s="5" t="s">
        <v>385</v>
      </c>
      <c r="E31" s="5" t="s">
        <v>155</v>
      </c>
      <c r="F31" s="68">
        <f t="shared" ref="F31:F38" si="8">(G31-H31) /100</f>
        <v>2.7400000000000001E-2</v>
      </c>
      <c r="G31" s="5">
        <v>3.54</v>
      </c>
      <c r="H31" s="5">
        <v>0.8</v>
      </c>
      <c r="I31" s="57">
        <v>1.02</v>
      </c>
      <c r="J31" s="57">
        <v>3.39</v>
      </c>
      <c r="K31" s="57">
        <v>1.18</v>
      </c>
      <c r="L31" s="74">
        <f t="shared" si="6"/>
        <v>0.13539457528742058</v>
      </c>
      <c r="M31" s="20">
        <f t="shared" si="7"/>
        <v>9.9752679307502631E-2</v>
      </c>
      <c r="N31" s="9">
        <v>88.38</v>
      </c>
      <c r="O31" s="9">
        <v>89.59</v>
      </c>
      <c r="P31" s="9">
        <v>77.459999999999994</v>
      </c>
      <c r="Q31" s="42"/>
      <c r="R31" s="17"/>
    </row>
    <row r="32" spans="1:18" s="3" customFormat="1" x14ac:dyDescent="0.3">
      <c r="A32" s="16" t="s">
        <v>96</v>
      </c>
      <c r="B32" s="22" t="s">
        <v>100</v>
      </c>
      <c r="C32" s="5" t="s">
        <v>376</v>
      </c>
      <c r="D32" s="5" t="s">
        <v>385</v>
      </c>
      <c r="E32" s="5" t="s">
        <v>379</v>
      </c>
      <c r="F32" s="23">
        <f t="shared" si="8"/>
        <v>1.2E-2</v>
      </c>
      <c r="G32" s="5">
        <v>1.25</v>
      </c>
      <c r="H32" s="5">
        <v>0.05</v>
      </c>
      <c r="I32" s="57">
        <v>1.03</v>
      </c>
      <c r="J32" s="57">
        <v>3.78</v>
      </c>
      <c r="K32" s="57">
        <v>1.02</v>
      </c>
      <c r="L32" s="80">
        <f t="shared" si="6"/>
        <v>0.14527845036319617</v>
      </c>
      <c r="M32" s="20">
        <f t="shared" si="7"/>
        <v>8.8888888888888934E-2</v>
      </c>
      <c r="N32" s="9">
        <v>12.23</v>
      </c>
      <c r="O32" s="9">
        <v>12.39</v>
      </c>
      <c r="P32" s="9">
        <v>10.59</v>
      </c>
      <c r="Q32" s="6"/>
      <c r="R32" s="17"/>
    </row>
    <row r="33" spans="1:18" s="3" customFormat="1" x14ac:dyDescent="0.3">
      <c r="A33" s="16" t="s">
        <v>317</v>
      </c>
      <c r="B33" s="24" t="s">
        <v>318</v>
      </c>
      <c r="C33" s="5" t="s">
        <v>376</v>
      </c>
      <c r="D33" s="5" t="s">
        <v>385</v>
      </c>
      <c r="E33" s="5" t="s">
        <v>379</v>
      </c>
      <c r="F33" s="23">
        <f>(G33-H33) /100</f>
        <v>2.3900000000000001E-2</v>
      </c>
      <c r="G33" s="5">
        <v>2.4300000000000002</v>
      </c>
      <c r="H33" s="5">
        <v>0.04</v>
      </c>
      <c r="I33" s="57">
        <v>1.01</v>
      </c>
      <c r="J33" s="57">
        <v>3.44</v>
      </c>
      <c r="K33" s="57">
        <v>1.08</v>
      </c>
      <c r="L33" s="80">
        <f t="shared" si="6"/>
        <v>0.15085788280997087</v>
      </c>
      <c r="M33" s="20">
        <f t="shared" si="7"/>
        <v>7.2961373390557901E-2</v>
      </c>
      <c r="N33" s="9">
        <v>30.55</v>
      </c>
      <c r="O33" s="9">
        <v>30.89</v>
      </c>
      <c r="P33" s="9">
        <v>26.23</v>
      </c>
      <c r="Q33" s="42"/>
      <c r="R33" s="17"/>
    </row>
    <row r="34" spans="1:18" s="3" customFormat="1" x14ac:dyDescent="0.3">
      <c r="A34" s="16" t="s">
        <v>261</v>
      </c>
      <c r="B34" s="22" t="s">
        <v>262</v>
      </c>
      <c r="C34" s="5" t="s">
        <v>376</v>
      </c>
      <c r="D34" s="5" t="s">
        <v>385</v>
      </c>
      <c r="E34" s="5" t="s">
        <v>155</v>
      </c>
      <c r="F34" s="23">
        <f>(G34-H34) /100</f>
        <v>2.12E-2</v>
      </c>
      <c r="G34" s="5">
        <v>2.16</v>
      </c>
      <c r="H34" s="5">
        <v>0.04</v>
      </c>
      <c r="I34" s="57">
        <v>1</v>
      </c>
      <c r="J34" s="57">
        <v>3.35</v>
      </c>
      <c r="K34" s="57">
        <v>1.17</v>
      </c>
      <c r="L34" s="80">
        <f>(O34-P34)/O34</f>
        <v>0.16110950033826232</v>
      </c>
      <c r="M34" s="20">
        <f>(O34-N34)/(O34-P34)</f>
        <v>-0.71205758848230372</v>
      </c>
      <c r="N34" s="9">
        <v>115.34</v>
      </c>
      <c r="O34" s="9">
        <v>103.47</v>
      </c>
      <c r="P34" s="9">
        <v>86.8</v>
      </c>
      <c r="Q34" s="6"/>
      <c r="R34" s="17"/>
    </row>
    <row r="35" spans="1:18" s="3" customFormat="1" x14ac:dyDescent="0.3">
      <c r="A35" s="16" t="s">
        <v>419</v>
      </c>
      <c r="B35" s="22" t="s">
        <v>420</v>
      </c>
      <c r="C35" s="5" t="s">
        <v>376</v>
      </c>
      <c r="D35" s="5" t="s">
        <v>385</v>
      </c>
      <c r="E35" s="5" t="s">
        <v>155</v>
      </c>
      <c r="F35" s="23">
        <f>(G35-H35) /100</f>
        <v>2.2800000000000001E-2</v>
      </c>
      <c r="G35" s="5">
        <v>2.33</v>
      </c>
      <c r="H35" s="5">
        <v>0.05</v>
      </c>
      <c r="I35" s="57" t="s">
        <v>132</v>
      </c>
      <c r="J35" s="57" t="s">
        <v>132</v>
      </c>
      <c r="K35" s="57" t="s">
        <v>132</v>
      </c>
      <c r="L35" s="80">
        <f>(O35-P35)/O35</f>
        <v>0.17126436781609203</v>
      </c>
      <c r="M35" s="20">
        <f>(O35-N35)/(O35-P35)</f>
        <v>3.355704697986623E-2</v>
      </c>
      <c r="N35" s="9">
        <v>51.9</v>
      </c>
      <c r="O35" s="9">
        <v>52.2</v>
      </c>
      <c r="P35" s="9">
        <v>43.26</v>
      </c>
      <c r="Q35" s="6"/>
      <c r="R35" s="17"/>
    </row>
    <row r="36" spans="1:18" s="3" customFormat="1" x14ac:dyDescent="0.3">
      <c r="A36" s="16" t="s">
        <v>114</v>
      </c>
      <c r="B36" s="22" t="s">
        <v>115</v>
      </c>
      <c r="C36" s="5" t="s">
        <v>376</v>
      </c>
      <c r="D36" s="5" t="s">
        <v>386</v>
      </c>
      <c r="E36" s="5" t="s">
        <v>379</v>
      </c>
      <c r="F36" s="23">
        <f>(G36-H36) /100</f>
        <v>1.0799999999999999E-2</v>
      </c>
      <c r="G36" s="5">
        <v>1.1299999999999999</v>
      </c>
      <c r="H36" s="5">
        <v>0.05</v>
      </c>
      <c r="I36" s="57">
        <v>0.23</v>
      </c>
      <c r="J36" s="57">
        <v>1.23</v>
      </c>
      <c r="K36" s="57">
        <v>0.76</v>
      </c>
      <c r="L36" s="80">
        <f t="shared" si="6"/>
        <v>0.17724609375000003</v>
      </c>
      <c r="M36" s="20">
        <f t="shared" si="7"/>
        <v>-1.6528925619834683E-2</v>
      </c>
      <c r="N36" s="9">
        <v>61.62</v>
      </c>
      <c r="O36" s="9">
        <v>61.44</v>
      </c>
      <c r="P36" s="9">
        <v>50.55</v>
      </c>
      <c r="Q36" s="6"/>
      <c r="R36" s="17"/>
    </row>
    <row r="37" spans="1:18" s="3" customFormat="1" x14ac:dyDescent="0.3">
      <c r="A37" s="16" t="s">
        <v>217</v>
      </c>
      <c r="B37" s="22" t="s">
        <v>218</v>
      </c>
      <c r="C37" s="5" t="s">
        <v>376</v>
      </c>
      <c r="D37" s="5" t="s">
        <v>385</v>
      </c>
      <c r="E37" s="5" t="s">
        <v>379</v>
      </c>
      <c r="F37" s="23">
        <f>(G37-H37) /100</f>
        <v>2.4699999999999996E-2</v>
      </c>
      <c r="G37" s="5">
        <v>2.94</v>
      </c>
      <c r="H37" s="5">
        <v>0.47</v>
      </c>
      <c r="I37" s="57" t="s">
        <v>132</v>
      </c>
      <c r="J37" s="57" t="s">
        <v>132</v>
      </c>
      <c r="K37" s="57" t="s">
        <v>132</v>
      </c>
      <c r="L37" s="80">
        <f t="shared" si="6"/>
        <v>0.17733285663210574</v>
      </c>
      <c r="M37" s="20">
        <f t="shared" si="7"/>
        <v>-0.14717741935483888</v>
      </c>
      <c r="N37" s="9">
        <v>28.7</v>
      </c>
      <c r="O37" s="9">
        <v>27.97</v>
      </c>
      <c r="P37" s="9">
        <v>23.01</v>
      </c>
      <c r="Q37" s="6"/>
      <c r="R37" s="17"/>
    </row>
    <row r="38" spans="1:18" s="3" customFormat="1" x14ac:dyDescent="0.3">
      <c r="A38" s="16" t="s">
        <v>29</v>
      </c>
      <c r="B38" s="22" t="s">
        <v>30</v>
      </c>
      <c r="C38" s="5" t="s">
        <v>376</v>
      </c>
      <c r="D38" s="5" t="s">
        <v>386</v>
      </c>
      <c r="E38" s="5" t="s">
        <v>155</v>
      </c>
      <c r="F38" s="23">
        <f t="shared" si="8"/>
        <v>4.3899999999999995E-2</v>
      </c>
      <c r="G38" s="5">
        <v>4.62</v>
      </c>
      <c r="H38" s="5">
        <v>0.23</v>
      </c>
      <c r="I38" s="57">
        <v>0.65</v>
      </c>
      <c r="J38" s="57">
        <v>8.26</v>
      </c>
      <c r="K38" s="57">
        <v>0.39</v>
      </c>
      <c r="L38" s="80">
        <f t="shared" si="6"/>
        <v>0.21760000000000004</v>
      </c>
      <c r="M38" s="20">
        <f t="shared" si="7"/>
        <v>0.24999999999999983</v>
      </c>
      <c r="N38" s="9">
        <v>5.91</v>
      </c>
      <c r="O38" s="9">
        <v>6.25</v>
      </c>
      <c r="P38" s="9">
        <v>4.8899999999999997</v>
      </c>
      <c r="Q38" s="6"/>
      <c r="R38" s="17"/>
    </row>
    <row r="39" spans="1:18" s="3" customFormat="1" x14ac:dyDescent="0.3">
      <c r="A39" s="16" t="s">
        <v>354</v>
      </c>
      <c r="B39" s="76" t="s">
        <v>355</v>
      </c>
      <c r="C39" s="5" t="s">
        <v>376</v>
      </c>
      <c r="D39" s="5" t="s">
        <v>385</v>
      </c>
      <c r="E39" s="5" t="s">
        <v>155</v>
      </c>
      <c r="F39" s="68">
        <f t="shared" ref="F39:F53" si="9">(G39-H39) /100</f>
        <v>3.61E-2</v>
      </c>
      <c r="G39" s="5">
        <v>4.8</v>
      </c>
      <c r="H39" s="5">
        <v>1.19</v>
      </c>
      <c r="I39" s="57">
        <v>2.1</v>
      </c>
      <c r="J39" s="57">
        <v>9.7200000000000006</v>
      </c>
      <c r="K39" s="57">
        <v>0.44</v>
      </c>
      <c r="L39" s="80">
        <f t="shared" si="6"/>
        <v>0.22039298990971848</v>
      </c>
      <c r="M39" s="20">
        <f t="shared" si="7"/>
        <v>0.20963855421686692</v>
      </c>
      <c r="N39" s="9">
        <v>17.96</v>
      </c>
      <c r="O39" s="9">
        <v>18.829999999999998</v>
      </c>
      <c r="P39" s="9">
        <v>14.68</v>
      </c>
      <c r="Q39" s="6"/>
      <c r="R39" s="17"/>
    </row>
    <row r="40" spans="1:18" s="3" customFormat="1" x14ac:dyDescent="0.3">
      <c r="A40" s="16" t="s">
        <v>310</v>
      </c>
      <c r="B40" s="75" t="s">
        <v>340</v>
      </c>
      <c r="C40" s="5" t="s">
        <v>376</v>
      </c>
      <c r="D40" s="5" t="s">
        <v>385</v>
      </c>
      <c r="E40" s="5" t="s">
        <v>155</v>
      </c>
      <c r="F40" s="68">
        <f t="shared" si="9"/>
        <v>5.1799999999999999E-2</v>
      </c>
      <c r="G40" s="8">
        <v>5.33</v>
      </c>
      <c r="H40" s="8">
        <v>0.15</v>
      </c>
      <c r="I40" s="57">
        <v>0.64</v>
      </c>
      <c r="J40" s="57">
        <v>9.4600000000000009</v>
      </c>
      <c r="K40" s="57">
        <v>0.48</v>
      </c>
      <c r="L40" s="74">
        <f t="shared" si="6"/>
        <v>0.22951994267972295</v>
      </c>
      <c r="M40" s="20">
        <f t="shared" si="7"/>
        <v>5.9313215400624383E-2</v>
      </c>
      <c r="N40" s="9">
        <v>41.3</v>
      </c>
      <c r="O40" s="9">
        <v>41.87</v>
      </c>
      <c r="P40" s="9">
        <v>32.26</v>
      </c>
      <c r="Q40" s="42"/>
      <c r="R40" s="17"/>
    </row>
    <row r="41" spans="1:18" s="3" customFormat="1" x14ac:dyDescent="0.3">
      <c r="A41" s="16" t="s">
        <v>346</v>
      </c>
      <c r="B41" s="22" t="s">
        <v>347</v>
      </c>
      <c r="C41" s="5" t="s">
        <v>376</v>
      </c>
      <c r="D41" s="5" t="s">
        <v>385</v>
      </c>
      <c r="E41" s="5" t="s">
        <v>379</v>
      </c>
      <c r="F41" s="23">
        <f t="shared" si="9"/>
        <v>2.12E-2</v>
      </c>
      <c r="G41" s="5">
        <v>3.04</v>
      </c>
      <c r="H41" s="5">
        <v>0.92</v>
      </c>
      <c r="I41" s="57">
        <v>0.59</v>
      </c>
      <c r="J41" s="57">
        <v>8.02</v>
      </c>
      <c r="K41" s="57">
        <v>0.24</v>
      </c>
      <c r="L41" s="80">
        <f t="shared" si="6"/>
        <v>0.22955974842767296</v>
      </c>
      <c r="M41" s="20">
        <f t="shared" si="7"/>
        <v>0.69315068493150711</v>
      </c>
      <c r="N41" s="9">
        <v>13.37</v>
      </c>
      <c r="O41" s="9">
        <v>15.9</v>
      </c>
      <c r="P41" s="9">
        <v>12.25</v>
      </c>
      <c r="Q41" s="6"/>
      <c r="R41" s="17"/>
    </row>
    <row r="42" spans="1:18" s="3" customFormat="1" x14ac:dyDescent="0.3">
      <c r="A42" s="16" t="s">
        <v>308</v>
      </c>
      <c r="B42" s="22" t="s">
        <v>309</v>
      </c>
      <c r="C42" s="5" t="s">
        <v>376</v>
      </c>
      <c r="D42" s="5" t="s">
        <v>385</v>
      </c>
      <c r="E42" s="5" t="s">
        <v>155</v>
      </c>
      <c r="F42" s="23">
        <f t="shared" si="9"/>
        <v>5.0799999999999998E-2</v>
      </c>
      <c r="G42" s="8">
        <v>5.23</v>
      </c>
      <c r="H42" s="8">
        <v>0.15</v>
      </c>
      <c r="I42" s="57">
        <v>0.56000000000000005</v>
      </c>
      <c r="J42" s="57">
        <v>8.48</v>
      </c>
      <c r="K42" s="57">
        <v>0.49</v>
      </c>
      <c r="L42" s="80">
        <f t="shared" si="6"/>
        <v>0.23332040341349886</v>
      </c>
      <c r="M42" s="20">
        <f t="shared" si="7"/>
        <v>0.1197007481296762</v>
      </c>
      <c r="N42" s="9">
        <v>50.12</v>
      </c>
      <c r="O42" s="9">
        <v>51.56</v>
      </c>
      <c r="P42" s="9">
        <v>39.53</v>
      </c>
      <c r="Q42" s="6"/>
      <c r="R42" s="17"/>
    </row>
    <row r="43" spans="1:18" s="3" customFormat="1" x14ac:dyDescent="0.3">
      <c r="A43" s="16" t="s">
        <v>147</v>
      </c>
      <c r="B43" s="22" t="s">
        <v>148</v>
      </c>
      <c r="C43" s="5" t="s">
        <v>376</v>
      </c>
      <c r="D43" s="5" t="s">
        <v>385</v>
      </c>
      <c r="E43" s="5" t="s">
        <v>155</v>
      </c>
      <c r="F43" s="23">
        <f t="shared" si="9"/>
        <v>3.95E-2</v>
      </c>
      <c r="G43" s="5">
        <v>4.2</v>
      </c>
      <c r="H43" s="5">
        <v>0.25</v>
      </c>
      <c r="I43" s="57">
        <v>1.0900000000000001</v>
      </c>
      <c r="J43" s="57">
        <v>9.94</v>
      </c>
      <c r="K43" s="57">
        <v>0.34</v>
      </c>
      <c r="L43" s="80">
        <f t="shared" si="6"/>
        <v>0.28007676622286193</v>
      </c>
      <c r="M43" s="20">
        <f t="shared" si="7"/>
        <v>0.102355460385439</v>
      </c>
      <c r="N43" s="9">
        <v>80.98</v>
      </c>
      <c r="O43" s="9">
        <v>83.37</v>
      </c>
      <c r="P43" s="9">
        <v>60.02</v>
      </c>
      <c r="Q43" s="6"/>
      <c r="R43" s="17"/>
    </row>
    <row r="44" spans="1:18" s="3" customFormat="1" x14ac:dyDescent="0.3">
      <c r="A44" s="16" t="s">
        <v>316</v>
      </c>
      <c r="B44" s="76" t="s">
        <v>341</v>
      </c>
      <c r="C44" s="5" t="s">
        <v>376</v>
      </c>
      <c r="D44" s="5" t="s">
        <v>385</v>
      </c>
      <c r="E44" s="5" t="s">
        <v>155</v>
      </c>
      <c r="F44" s="68">
        <f t="shared" si="9"/>
        <v>4.9599999999999998E-2</v>
      </c>
      <c r="G44" s="5">
        <v>5.36</v>
      </c>
      <c r="H44" s="5">
        <v>0.4</v>
      </c>
      <c r="I44" s="57">
        <v>0.46</v>
      </c>
      <c r="J44" s="57">
        <v>8.26</v>
      </c>
      <c r="K44" s="57">
        <v>8.26</v>
      </c>
      <c r="L44" s="74">
        <f t="shared" si="6"/>
        <v>0.29385259092372057</v>
      </c>
      <c r="M44" s="20">
        <f t="shared" si="7"/>
        <v>0.43921139101862017</v>
      </c>
      <c r="N44" s="9">
        <v>27.06</v>
      </c>
      <c r="O44" s="9">
        <v>31.07</v>
      </c>
      <c r="P44" s="9">
        <v>21.94</v>
      </c>
      <c r="Q44" s="6"/>
      <c r="R44" s="17"/>
    </row>
    <row r="45" spans="1:18" s="3" customFormat="1" x14ac:dyDescent="0.3">
      <c r="A45" s="16" t="s">
        <v>271</v>
      </c>
      <c r="B45" s="24" t="s">
        <v>272</v>
      </c>
      <c r="C45" s="5" t="s">
        <v>376</v>
      </c>
      <c r="D45" s="5" t="s">
        <v>385</v>
      </c>
      <c r="E45" s="5" t="s">
        <v>155</v>
      </c>
      <c r="F45" s="23">
        <f t="shared" si="9"/>
        <v>4.2600000000000006E-2</v>
      </c>
      <c r="G45" s="5">
        <v>4.6900000000000004</v>
      </c>
      <c r="H45" s="5">
        <v>0.43</v>
      </c>
      <c r="I45" s="57">
        <v>0.94</v>
      </c>
      <c r="J45" s="57">
        <v>11.46</v>
      </c>
      <c r="K45" s="57">
        <v>0.59</v>
      </c>
      <c r="L45" s="80">
        <f t="shared" si="6"/>
        <v>0.30789387487717007</v>
      </c>
      <c r="M45" s="20">
        <f t="shared" si="7"/>
        <v>-0.17021276595744692</v>
      </c>
      <c r="N45" s="9">
        <v>32.130000000000003</v>
      </c>
      <c r="O45" s="9">
        <v>30.53</v>
      </c>
      <c r="P45" s="9">
        <v>21.13</v>
      </c>
      <c r="Q45" s="42"/>
      <c r="R45" s="17"/>
    </row>
    <row r="46" spans="1:18" s="3" customFormat="1" x14ac:dyDescent="0.3">
      <c r="A46" s="16" t="s">
        <v>145</v>
      </c>
      <c r="B46" s="24" t="s">
        <v>146</v>
      </c>
      <c r="C46" s="5" t="s">
        <v>376</v>
      </c>
      <c r="D46" s="5" t="s">
        <v>385</v>
      </c>
      <c r="E46" s="5" t="s">
        <v>155</v>
      </c>
      <c r="F46" s="23">
        <f t="shared" si="9"/>
        <v>3.5099999999999999E-2</v>
      </c>
      <c r="G46" s="5">
        <v>3.9</v>
      </c>
      <c r="H46" s="5">
        <v>0.39</v>
      </c>
      <c r="I46" s="57">
        <v>1.25</v>
      </c>
      <c r="J46" s="57">
        <v>11.04</v>
      </c>
      <c r="K46" s="57">
        <v>0.28000000000000003</v>
      </c>
      <c r="L46" s="80">
        <f t="shared" si="6"/>
        <v>0.3086058239791768</v>
      </c>
      <c r="M46" s="20">
        <f t="shared" si="7"/>
        <v>0.23247232472324705</v>
      </c>
      <c r="N46" s="9">
        <v>114.12</v>
      </c>
      <c r="O46" s="9">
        <v>122.94</v>
      </c>
      <c r="P46" s="9">
        <v>85</v>
      </c>
      <c r="Q46" s="42"/>
      <c r="R46" s="17"/>
    </row>
    <row r="47" spans="1:18" s="3" customFormat="1" x14ac:dyDescent="0.3">
      <c r="A47" s="16" t="s">
        <v>107</v>
      </c>
      <c r="B47" s="22" t="s">
        <v>105</v>
      </c>
      <c r="C47" s="5" t="s">
        <v>376</v>
      </c>
      <c r="D47" s="5" t="s">
        <v>385</v>
      </c>
      <c r="E47" s="5" t="s">
        <v>379</v>
      </c>
      <c r="F47" s="23">
        <f t="shared" si="9"/>
        <v>1.7500000000000002E-2</v>
      </c>
      <c r="G47" s="5">
        <v>4.21</v>
      </c>
      <c r="H47" s="5">
        <v>2.46</v>
      </c>
      <c r="I47" s="57">
        <v>1.92</v>
      </c>
      <c r="J47" s="57">
        <v>7.67</v>
      </c>
      <c r="K47" s="57">
        <v>0.54</v>
      </c>
      <c r="L47" s="80">
        <f t="shared" si="6"/>
        <v>0.3027586206896552</v>
      </c>
      <c r="M47" s="20">
        <f t="shared" si="7"/>
        <v>0.26879271070615024</v>
      </c>
      <c r="N47" s="9">
        <v>13.32</v>
      </c>
      <c r="O47" s="9">
        <v>14.5</v>
      </c>
      <c r="P47" s="9">
        <v>10.11</v>
      </c>
      <c r="Q47" s="6"/>
      <c r="R47" s="17" t="s">
        <v>106</v>
      </c>
    </row>
    <row r="48" spans="1:18" s="3" customFormat="1" x14ac:dyDescent="0.3">
      <c r="A48" s="16" t="s">
        <v>267</v>
      </c>
      <c r="B48" s="24" t="s">
        <v>268</v>
      </c>
      <c r="C48" s="5" t="s">
        <v>376</v>
      </c>
      <c r="D48" s="5" t="s">
        <v>385</v>
      </c>
      <c r="E48" s="5" t="s">
        <v>155</v>
      </c>
      <c r="F48" s="23">
        <f t="shared" si="9"/>
        <v>2.92E-2</v>
      </c>
      <c r="G48" s="5">
        <v>3.57</v>
      </c>
      <c r="H48" s="5">
        <v>0.65</v>
      </c>
      <c r="I48" s="57">
        <v>0.02</v>
      </c>
      <c r="J48" s="57">
        <v>6.16</v>
      </c>
      <c r="K48" s="57">
        <v>0.28000000000000003</v>
      </c>
      <c r="L48" s="80">
        <f t="shared" si="6"/>
        <v>0.32097791798107256</v>
      </c>
      <c r="M48" s="20">
        <f t="shared" si="7"/>
        <v>0.36855036855036855</v>
      </c>
      <c r="N48" s="9">
        <v>22.36</v>
      </c>
      <c r="O48" s="9">
        <v>25.36</v>
      </c>
      <c r="P48" s="9">
        <v>17.22</v>
      </c>
      <c r="Q48" s="42"/>
      <c r="R48" s="17"/>
    </row>
    <row r="49" spans="1:18" s="3" customFormat="1" x14ac:dyDescent="0.3">
      <c r="A49" s="16" t="s">
        <v>326</v>
      </c>
      <c r="B49" s="76" t="s">
        <v>327</v>
      </c>
      <c r="C49" s="5" t="s">
        <v>376</v>
      </c>
      <c r="D49" s="5" t="s">
        <v>385</v>
      </c>
      <c r="E49" s="5" t="s">
        <v>155</v>
      </c>
      <c r="F49" s="68">
        <f t="shared" si="9"/>
        <v>3.9800000000000002E-2</v>
      </c>
      <c r="G49" s="5">
        <v>4.38</v>
      </c>
      <c r="H49" s="5">
        <v>0.4</v>
      </c>
      <c r="I49" s="57">
        <v>0.64</v>
      </c>
      <c r="J49" s="57">
        <v>9.6300000000000008</v>
      </c>
      <c r="K49" s="57">
        <v>0.4</v>
      </c>
      <c r="L49" s="74">
        <f t="shared" si="6"/>
        <v>0.34405318002155949</v>
      </c>
      <c r="M49" s="20">
        <f t="shared" si="7"/>
        <v>0.25745169712793731</v>
      </c>
      <c r="N49" s="9">
        <v>50.729799999999997</v>
      </c>
      <c r="O49" s="9">
        <v>55.66</v>
      </c>
      <c r="P49" s="9">
        <v>36.51</v>
      </c>
      <c r="Q49" s="6"/>
      <c r="R49" s="17"/>
    </row>
    <row r="50" spans="1:18" s="3" customFormat="1" x14ac:dyDescent="0.3">
      <c r="A50" s="16" t="s">
        <v>7</v>
      </c>
      <c r="B50" s="22" t="s">
        <v>8</v>
      </c>
      <c r="C50" s="5" t="s">
        <v>376</v>
      </c>
      <c r="D50" s="5" t="s">
        <v>385</v>
      </c>
      <c r="E50" s="5" t="s">
        <v>155</v>
      </c>
      <c r="F50" s="23">
        <f t="shared" si="9"/>
        <v>3.6499999999999998E-2</v>
      </c>
      <c r="G50" s="5">
        <v>4.55</v>
      </c>
      <c r="H50" s="5">
        <v>0.9</v>
      </c>
      <c r="I50" s="57">
        <v>1</v>
      </c>
      <c r="J50" s="57">
        <v>12.68</v>
      </c>
      <c r="K50" s="57">
        <v>0.01</v>
      </c>
      <c r="L50" s="80">
        <f t="shared" si="6"/>
        <v>0.36236933797909404</v>
      </c>
      <c r="M50" s="20">
        <f t="shared" si="7"/>
        <v>0.58653846153846145</v>
      </c>
      <c r="N50" s="9">
        <v>11.3</v>
      </c>
      <c r="O50" s="9">
        <v>14.35</v>
      </c>
      <c r="P50" s="9">
        <v>9.15</v>
      </c>
      <c r="Q50" s="6"/>
      <c r="R50" s="17"/>
    </row>
    <row r="51" spans="1:18" s="3" customFormat="1" x14ac:dyDescent="0.3">
      <c r="A51" s="16" t="s">
        <v>143</v>
      </c>
      <c r="B51" s="24" t="s">
        <v>144</v>
      </c>
      <c r="C51" s="5" t="s">
        <v>376</v>
      </c>
      <c r="D51" s="5" t="s">
        <v>385</v>
      </c>
      <c r="E51" s="5" t="s">
        <v>155</v>
      </c>
      <c r="F51" s="23">
        <f t="shared" si="9"/>
        <v>3.9599999999999996E-2</v>
      </c>
      <c r="G51" s="5">
        <v>4.46</v>
      </c>
      <c r="H51" s="5">
        <v>0.5</v>
      </c>
      <c r="I51" s="57">
        <v>1.36</v>
      </c>
      <c r="J51" s="57">
        <v>12.1</v>
      </c>
      <c r="K51" s="57">
        <v>0.17</v>
      </c>
      <c r="L51" s="80">
        <f t="shared" si="6"/>
        <v>0.37492083597213427</v>
      </c>
      <c r="M51" s="20">
        <f t="shared" si="7"/>
        <v>0.28378378378378372</v>
      </c>
      <c r="N51" s="9">
        <v>28.22</v>
      </c>
      <c r="O51" s="9">
        <v>31.58</v>
      </c>
      <c r="P51" s="9">
        <v>19.739999999999998</v>
      </c>
      <c r="Q51" s="42"/>
      <c r="R51" s="17"/>
    </row>
    <row r="52" spans="1:18" s="3" customFormat="1" x14ac:dyDescent="0.3">
      <c r="A52" s="16" t="s">
        <v>225</v>
      </c>
      <c r="B52" s="76" t="s">
        <v>226</v>
      </c>
      <c r="C52" s="5" t="s">
        <v>376</v>
      </c>
      <c r="D52" s="5" t="s">
        <v>385</v>
      </c>
      <c r="E52" s="5" t="s">
        <v>155</v>
      </c>
      <c r="F52" s="68">
        <f t="shared" si="9"/>
        <v>5.74E-2</v>
      </c>
      <c r="G52" s="5">
        <v>6.75</v>
      </c>
      <c r="H52" s="5">
        <v>1.01</v>
      </c>
      <c r="I52" s="57">
        <v>0.76</v>
      </c>
      <c r="J52" s="57">
        <v>12.55</v>
      </c>
      <c r="K52" s="57">
        <v>0.22</v>
      </c>
      <c r="L52" s="74">
        <f t="shared" si="6"/>
        <v>0.48110377924415121</v>
      </c>
      <c r="M52" s="20">
        <f t="shared" si="7"/>
        <v>0.65087281795511243</v>
      </c>
      <c r="N52" s="9">
        <v>11.45</v>
      </c>
      <c r="O52" s="9">
        <v>16.670000000000002</v>
      </c>
      <c r="P52" s="9">
        <v>8.65</v>
      </c>
      <c r="Q52" s="6"/>
      <c r="R52" s="17"/>
    </row>
    <row r="53" spans="1:18" s="3" customFormat="1" x14ac:dyDescent="0.3">
      <c r="A53" s="16" t="s">
        <v>94</v>
      </c>
      <c r="B53" s="76" t="s">
        <v>116</v>
      </c>
      <c r="C53" s="5" t="s">
        <v>376</v>
      </c>
      <c r="D53" s="5" t="s">
        <v>385</v>
      </c>
      <c r="E53" s="5" t="s">
        <v>155</v>
      </c>
      <c r="F53" s="68">
        <f t="shared" si="9"/>
        <v>6.3399999999999998E-2</v>
      </c>
      <c r="G53" s="5">
        <v>7.91</v>
      </c>
      <c r="H53" s="5">
        <v>1.57</v>
      </c>
      <c r="I53" s="57">
        <v>0.72</v>
      </c>
      <c r="J53" s="57">
        <v>14.23</v>
      </c>
      <c r="K53" s="57">
        <v>0.18</v>
      </c>
      <c r="L53" s="74">
        <f t="shared" si="6"/>
        <v>0.56345679012345684</v>
      </c>
      <c r="M53" s="20">
        <f t="shared" si="7"/>
        <v>0.31375985977212956</v>
      </c>
      <c r="N53" s="9">
        <v>16.670000000000002</v>
      </c>
      <c r="O53" s="9">
        <v>20.25</v>
      </c>
      <c r="P53" s="9">
        <v>8.84</v>
      </c>
      <c r="Q53" s="6"/>
      <c r="R53" s="17"/>
    </row>
    <row r="54" spans="1:18" s="3" customFormat="1" x14ac:dyDescent="0.3">
      <c r="A54" s="16"/>
      <c r="B54" s="22"/>
      <c r="C54" s="5"/>
      <c r="D54" s="5"/>
      <c r="E54" s="5"/>
      <c r="F54" s="23"/>
      <c r="G54" s="5"/>
      <c r="H54" s="5"/>
      <c r="I54" s="57"/>
      <c r="J54" s="57"/>
      <c r="K54" s="57"/>
      <c r="L54" s="80"/>
      <c r="M54" s="20"/>
      <c r="N54" s="9"/>
      <c r="O54" s="9"/>
      <c r="P54" s="9"/>
      <c r="Q54" s="6"/>
      <c r="R54" s="17"/>
    </row>
    <row r="55" spans="1:18" s="3" customFormat="1" x14ac:dyDescent="0.3">
      <c r="A55" s="16"/>
      <c r="B55" s="22"/>
      <c r="C55" s="8"/>
      <c r="D55" s="8"/>
      <c r="E55" s="8"/>
      <c r="F55" s="23"/>
      <c r="G55" s="8"/>
      <c r="H55" s="8"/>
      <c r="I55" s="57"/>
      <c r="J55" s="57"/>
      <c r="K55" s="57"/>
      <c r="L55" s="80"/>
      <c r="M55" s="20"/>
      <c r="N55" s="9"/>
      <c r="O55" s="9"/>
      <c r="P55" s="9"/>
      <c r="Q55" s="6"/>
      <c r="R55" s="17"/>
    </row>
    <row r="56" spans="1:18" s="3" customFormat="1" ht="15" thickBot="1" x14ac:dyDescent="0.35">
      <c r="A56" s="19"/>
      <c r="B56" s="34"/>
      <c r="C56" s="13"/>
      <c r="D56" s="13"/>
      <c r="E56" s="13"/>
      <c r="F56" s="33"/>
      <c r="G56" s="13"/>
      <c r="H56" s="13"/>
      <c r="I56" s="59"/>
      <c r="J56" s="59"/>
      <c r="K56" s="59"/>
      <c r="L56" s="81"/>
      <c r="M56" s="85"/>
      <c r="N56" s="18"/>
      <c r="O56" s="18"/>
      <c r="P56" s="18"/>
      <c r="Q56" s="14"/>
      <c r="R56" s="15"/>
    </row>
    <row r="57" spans="1:18" s="128" customFormat="1" ht="15" thickTop="1" x14ac:dyDescent="0.3">
      <c r="A57" s="130"/>
      <c r="B57" s="91"/>
      <c r="C57" s="92"/>
      <c r="D57" s="92"/>
      <c r="E57" s="92"/>
      <c r="F57" s="93"/>
      <c r="G57" s="92"/>
      <c r="H57" s="92"/>
      <c r="I57" s="96"/>
      <c r="J57" s="96"/>
      <c r="K57" s="96"/>
      <c r="L57" s="94"/>
      <c r="M57" s="94"/>
      <c r="N57" s="71"/>
      <c r="O57" s="71"/>
      <c r="P57" s="71"/>
      <c r="Q57" s="95"/>
      <c r="R57" s="95"/>
    </row>
    <row r="58" spans="1:18" s="128" customFormat="1" ht="15" thickBot="1" x14ac:dyDescent="0.35">
      <c r="A58" s="130"/>
      <c r="B58" s="91"/>
      <c r="C58" s="92"/>
      <c r="D58" s="92"/>
      <c r="E58" s="92"/>
      <c r="F58" s="93"/>
      <c r="G58" s="92"/>
      <c r="H58" s="92"/>
      <c r="I58" s="96"/>
      <c r="J58" s="96"/>
      <c r="K58" s="96"/>
      <c r="L58" s="129"/>
      <c r="M58" s="129"/>
      <c r="N58" s="71"/>
      <c r="O58" s="71"/>
      <c r="P58" s="71"/>
      <c r="Q58" s="95"/>
      <c r="R58" s="95"/>
    </row>
    <row r="59" spans="1:18" s="79" customFormat="1" ht="18.600000000000001" thickTop="1" x14ac:dyDescent="0.35">
      <c r="A59" s="220" t="s">
        <v>313</v>
      </c>
      <c r="B59" s="221"/>
      <c r="C59" s="221"/>
      <c r="D59" s="221"/>
      <c r="E59" s="221"/>
      <c r="F59" s="221"/>
      <c r="G59" s="221"/>
      <c r="H59" s="221"/>
      <c r="I59" s="221"/>
      <c r="J59" s="221"/>
      <c r="K59" s="221"/>
      <c r="L59" s="221"/>
      <c r="M59" s="221"/>
      <c r="N59" s="221"/>
      <c r="O59" s="221"/>
      <c r="P59" s="221"/>
      <c r="Q59" s="221"/>
      <c r="R59" s="222"/>
    </row>
    <row r="60" spans="1:18" s="3" customFormat="1" x14ac:dyDescent="0.3">
      <c r="A60" s="16"/>
      <c r="B60" s="22"/>
      <c r="C60" s="5"/>
      <c r="D60" s="5"/>
      <c r="E60" s="5"/>
      <c r="F60" s="21"/>
      <c r="G60" s="5"/>
      <c r="H60" s="5"/>
      <c r="I60" s="25"/>
      <c r="J60" s="25"/>
      <c r="K60" s="25"/>
      <c r="L60" s="20"/>
      <c r="M60" s="20"/>
      <c r="N60" s="9"/>
      <c r="O60" s="9"/>
      <c r="P60" s="9"/>
      <c r="Q60" s="6"/>
      <c r="R60" s="17"/>
    </row>
    <row r="61" spans="1:18" s="3" customFormat="1" x14ac:dyDescent="0.3">
      <c r="A61" s="16" t="s">
        <v>153</v>
      </c>
      <c r="B61" s="100" t="s">
        <v>154</v>
      </c>
      <c r="C61" s="5"/>
      <c r="D61" s="5"/>
      <c r="E61" s="5" t="s">
        <v>155</v>
      </c>
      <c r="F61" s="23">
        <f t="shared" ref="F61:F83" si="10">(G61-H61) /100</f>
        <v>2.3799999999999998E-2</v>
      </c>
      <c r="G61" s="5">
        <v>2.61</v>
      </c>
      <c r="H61" s="5">
        <v>0.23</v>
      </c>
      <c r="I61" s="57">
        <v>0.62</v>
      </c>
      <c r="J61" s="57">
        <v>7</v>
      </c>
      <c r="K61" s="57">
        <v>0.75</v>
      </c>
      <c r="L61" s="80">
        <f t="shared" ref="L61:L66" si="11">(O61-P61)/O61</f>
        <v>0.18576936558009116</v>
      </c>
      <c r="M61" s="20">
        <f t="shared" ref="M61:M66" si="12">(O61-N61)/(O61-P61)</f>
        <v>4.3396226415094413E-2</v>
      </c>
      <c r="N61" s="9">
        <v>28.3</v>
      </c>
      <c r="O61" s="9">
        <v>28.53</v>
      </c>
      <c r="P61" s="9">
        <v>23.23</v>
      </c>
      <c r="Q61" s="42"/>
      <c r="R61" s="17"/>
    </row>
    <row r="62" spans="1:18" s="3" customFormat="1" x14ac:dyDescent="0.3">
      <c r="A62" s="16" t="s">
        <v>158</v>
      </c>
      <c r="B62" s="101" t="s">
        <v>159</v>
      </c>
      <c r="C62" s="5"/>
      <c r="D62" s="5"/>
      <c r="E62" s="5" t="s">
        <v>155</v>
      </c>
      <c r="F62" s="23">
        <f t="shared" si="10"/>
        <v>3.1599999999999996E-2</v>
      </c>
      <c r="G62" s="5">
        <v>3.84</v>
      </c>
      <c r="H62" s="5">
        <v>0.68</v>
      </c>
      <c r="I62" s="57">
        <v>0.18</v>
      </c>
      <c r="J62" s="57">
        <v>8.33</v>
      </c>
      <c r="K62" s="57">
        <v>0.13</v>
      </c>
      <c r="L62" s="80">
        <f t="shared" si="11"/>
        <v>0.24676616915422889</v>
      </c>
      <c r="M62" s="20">
        <f t="shared" si="12"/>
        <v>0.27419354838709731</v>
      </c>
      <c r="N62" s="9">
        <v>9.3699999999999992</v>
      </c>
      <c r="O62" s="9">
        <v>10.050000000000001</v>
      </c>
      <c r="P62" s="9">
        <v>7.57</v>
      </c>
      <c r="Q62" s="6"/>
      <c r="R62" s="17"/>
    </row>
    <row r="63" spans="1:18" x14ac:dyDescent="0.3">
      <c r="A63" s="16" t="s">
        <v>40</v>
      </c>
      <c r="B63" s="22" t="s">
        <v>41</v>
      </c>
      <c r="C63" s="5" t="s">
        <v>375</v>
      </c>
      <c r="D63" s="5" t="s">
        <v>386</v>
      </c>
      <c r="E63" s="5" t="s">
        <v>155</v>
      </c>
      <c r="F63" s="23">
        <f t="shared" si="10"/>
        <v>3.1200000000000002E-2</v>
      </c>
      <c r="G63" s="5">
        <v>3.18</v>
      </c>
      <c r="H63" s="5">
        <v>0.06</v>
      </c>
      <c r="I63" s="57">
        <v>0.9</v>
      </c>
      <c r="J63" s="57">
        <v>16.440000000000001</v>
      </c>
      <c r="K63" s="57">
        <v>0.28999999999999998</v>
      </c>
      <c r="L63" s="80">
        <f t="shared" si="11"/>
        <v>0.33206791099862909</v>
      </c>
      <c r="M63" s="20">
        <f t="shared" si="12"/>
        <v>2.4452207049856976E-2</v>
      </c>
      <c r="N63" s="9">
        <v>94.06</v>
      </c>
      <c r="O63" s="9">
        <v>94.83</v>
      </c>
      <c r="P63" s="9">
        <v>63.34</v>
      </c>
      <c r="Q63" s="6"/>
      <c r="R63" s="17"/>
    </row>
    <row r="64" spans="1:18" x14ac:dyDescent="0.3">
      <c r="A64" s="16" t="s">
        <v>38</v>
      </c>
      <c r="B64" s="22" t="s">
        <v>39</v>
      </c>
      <c r="C64" s="5"/>
      <c r="D64" s="5"/>
      <c r="E64" s="5" t="s">
        <v>155</v>
      </c>
      <c r="F64" s="23">
        <f t="shared" si="10"/>
        <v>2.5000000000000001E-2</v>
      </c>
      <c r="G64" s="5">
        <v>2.85</v>
      </c>
      <c r="H64" s="5">
        <v>0.35</v>
      </c>
      <c r="I64" s="57">
        <v>0.88</v>
      </c>
      <c r="J64" s="57">
        <v>16.440000000000001</v>
      </c>
      <c r="K64" s="57">
        <v>0.36</v>
      </c>
      <c r="L64" s="80">
        <f t="shared" si="11"/>
        <v>0.3333639790383377</v>
      </c>
      <c r="M64" s="20">
        <f t="shared" si="12"/>
        <v>6.34307777164892E-3</v>
      </c>
      <c r="N64" s="9">
        <v>108.54</v>
      </c>
      <c r="O64" s="9">
        <v>108.77</v>
      </c>
      <c r="P64" s="9">
        <v>72.510000000000005</v>
      </c>
      <c r="Q64" s="6"/>
      <c r="R64" s="17"/>
    </row>
    <row r="65" spans="1:18" s="3" customFormat="1" x14ac:dyDescent="0.3">
      <c r="A65" s="16" t="s">
        <v>311</v>
      </c>
      <c r="B65" s="101" t="s">
        <v>312</v>
      </c>
      <c r="C65" s="5"/>
      <c r="D65" s="5"/>
      <c r="E65" s="5" t="s">
        <v>155</v>
      </c>
      <c r="F65" s="23">
        <f t="shared" si="10"/>
        <v>3.9900000000000005E-2</v>
      </c>
      <c r="G65" s="5">
        <v>4.07</v>
      </c>
      <c r="H65" s="5">
        <v>0.08</v>
      </c>
      <c r="I65" s="57">
        <v>0.92</v>
      </c>
      <c r="J65" s="57">
        <v>18.760000000000002</v>
      </c>
      <c r="K65" s="57">
        <v>0.17</v>
      </c>
      <c r="L65" s="80">
        <f t="shared" si="11"/>
        <v>0.33729312620570617</v>
      </c>
      <c r="M65" s="20">
        <f t="shared" si="12"/>
        <v>0.27965081276339532</v>
      </c>
      <c r="N65" s="9">
        <v>89.2</v>
      </c>
      <c r="O65" s="9">
        <v>98.49</v>
      </c>
      <c r="P65" s="9">
        <v>65.27</v>
      </c>
      <c r="Q65" s="6"/>
      <c r="R65" s="17"/>
    </row>
    <row r="66" spans="1:18" s="3" customFormat="1" x14ac:dyDescent="0.3">
      <c r="A66" s="16" t="s">
        <v>362</v>
      </c>
      <c r="B66" s="26" t="s">
        <v>363</v>
      </c>
      <c r="C66" s="152"/>
      <c r="D66" s="152"/>
      <c r="E66" s="5" t="s">
        <v>155</v>
      </c>
      <c r="F66" s="23">
        <f>(G66-H66) /100</f>
        <v>3.2499999999999994E-2</v>
      </c>
      <c r="G66" s="5">
        <v>4.0999999999999996</v>
      </c>
      <c r="H66" s="5">
        <v>0.85</v>
      </c>
      <c r="I66" s="148">
        <v>1.1399999999999999</v>
      </c>
      <c r="J66" s="148">
        <v>4.55</v>
      </c>
      <c r="K66" s="148">
        <v>0.28000000000000003</v>
      </c>
      <c r="L66" s="147">
        <f t="shared" si="11"/>
        <v>0.34486373165618445</v>
      </c>
      <c r="M66" s="149">
        <f t="shared" si="12"/>
        <v>0.35562310030395144</v>
      </c>
      <c r="N66" s="150">
        <v>8.3699999999999992</v>
      </c>
      <c r="O66" s="150">
        <v>9.5399999999999991</v>
      </c>
      <c r="P66" s="150">
        <v>6.25</v>
      </c>
      <c r="Q66" s="152"/>
      <c r="R66" s="153"/>
    </row>
    <row r="67" spans="1:18" s="3" customFormat="1" x14ac:dyDescent="0.3">
      <c r="A67" s="16" t="s">
        <v>89</v>
      </c>
      <c r="B67" s="22" t="s">
        <v>90</v>
      </c>
      <c r="C67" s="5"/>
      <c r="D67" s="5"/>
      <c r="E67" s="5" t="s">
        <v>155</v>
      </c>
      <c r="F67" s="23">
        <f t="shared" si="10"/>
        <v>0.03</v>
      </c>
      <c r="G67" s="5">
        <v>3.27</v>
      </c>
      <c r="H67" s="5">
        <v>0.27</v>
      </c>
      <c r="I67" s="57">
        <v>0.79</v>
      </c>
      <c r="J67" s="57">
        <v>15.42</v>
      </c>
      <c r="K67" s="57">
        <v>0.2</v>
      </c>
      <c r="L67" s="80">
        <f t="shared" ref="L67:L72" si="13">(O67-P67)/O67</f>
        <v>0.34275007206687802</v>
      </c>
      <c r="M67" s="20">
        <f t="shared" ref="M67:M72" si="14">(O67-N67)/(O67-P67)</f>
        <v>0.16904962153069794</v>
      </c>
      <c r="N67" s="9">
        <v>32.68</v>
      </c>
      <c r="O67" s="9">
        <v>34.69</v>
      </c>
      <c r="P67" s="9">
        <v>22.8</v>
      </c>
      <c r="Q67" s="6"/>
      <c r="R67" s="17"/>
    </row>
    <row r="68" spans="1:18" s="3" customFormat="1" x14ac:dyDescent="0.3">
      <c r="A68" s="16" t="s">
        <v>52</v>
      </c>
      <c r="B68" s="101" t="s">
        <v>70</v>
      </c>
      <c r="C68" s="5" t="s">
        <v>13</v>
      </c>
      <c r="D68" s="5"/>
      <c r="E68" s="5" t="s">
        <v>155</v>
      </c>
      <c r="F68" s="23">
        <f t="shared" si="10"/>
        <v>3.1E-2</v>
      </c>
      <c r="G68" s="5">
        <v>3.16</v>
      </c>
      <c r="H68" s="5">
        <v>0.06</v>
      </c>
      <c r="I68" s="57">
        <v>0.97</v>
      </c>
      <c r="J68" s="57">
        <v>17.38</v>
      </c>
      <c r="K68" s="57">
        <v>0.6</v>
      </c>
      <c r="L68" s="80">
        <f t="shared" si="13"/>
        <v>0.3606065392513032</v>
      </c>
      <c r="M68" s="20">
        <f t="shared" si="14"/>
        <v>-0.10556285589137084</v>
      </c>
      <c r="N68" s="9">
        <v>65.72</v>
      </c>
      <c r="O68" s="9">
        <v>63.31</v>
      </c>
      <c r="P68" s="9">
        <v>40.479999999999997</v>
      </c>
      <c r="Q68" s="6"/>
      <c r="R68" s="17"/>
    </row>
    <row r="69" spans="1:18" s="3" customFormat="1" x14ac:dyDescent="0.3">
      <c r="A69" s="16" t="s">
        <v>399</v>
      </c>
      <c r="B69" s="88" t="s">
        <v>404</v>
      </c>
      <c r="C69" s="27" t="s">
        <v>376</v>
      </c>
      <c r="D69" s="152" t="s">
        <v>323</v>
      </c>
      <c r="E69" s="152" t="s">
        <v>155</v>
      </c>
      <c r="F69" s="23">
        <f>(G69-H69) /100</f>
        <v>4.4400000000000002E-2</v>
      </c>
      <c r="G69" s="5">
        <v>4.4400000000000004</v>
      </c>
      <c r="H69" s="5">
        <v>0</v>
      </c>
      <c r="I69" s="148"/>
      <c r="J69" s="148"/>
      <c r="K69" s="148"/>
      <c r="L69" s="147">
        <f t="shared" si="13"/>
        <v>0.36995908825248397</v>
      </c>
      <c r="M69" s="149">
        <f t="shared" si="14"/>
        <v>0.4273301737756714</v>
      </c>
      <c r="N69" s="150">
        <v>28.81</v>
      </c>
      <c r="O69" s="150">
        <v>34.22</v>
      </c>
      <c r="P69" s="150">
        <v>21.56</v>
      </c>
      <c r="Q69" s="152" t="s">
        <v>407</v>
      </c>
      <c r="R69" s="153"/>
    </row>
    <row r="70" spans="1:18" s="3" customFormat="1" x14ac:dyDescent="0.3">
      <c r="A70" s="16" t="s">
        <v>130</v>
      </c>
      <c r="B70" s="76" t="s">
        <v>131</v>
      </c>
      <c r="C70" s="5" t="s">
        <v>376</v>
      </c>
      <c r="D70" s="5"/>
      <c r="E70" s="5" t="s">
        <v>155</v>
      </c>
      <c r="F70" s="68">
        <f t="shared" si="10"/>
        <v>4.5299999999999993E-2</v>
      </c>
      <c r="G70" s="5">
        <v>4.76</v>
      </c>
      <c r="H70" s="5">
        <v>0.23</v>
      </c>
      <c r="I70" s="57" t="s">
        <v>132</v>
      </c>
      <c r="J70" s="57" t="s">
        <v>132</v>
      </c>
      <c r="K70" s="57" t="s">
        <v>132</v>
      </c>
      <c r="L70" s="74">
        <f t="shared" si="13"/>
        <v>0.3680311890838206</v>
      </c>
      <c r="M70" s="20">
        <f t="shared" si="14"/>
        <v>-7.4152542372881679E-3</v>
      </c>
      <c r="N70" s="9">
        <v>25.72</v>
      </c>
      <c r="O70" s="9">
        <v>25.65</v>
      </c>
      <c r="P70" s="9">
        <v>16.21</v>
      </c>
      <c r="Q70" s="6"/>
      <c r="R70" s="17"/>
    </row>
    <row r="71" spans="1:18" s="3" customFormat="1" x14ac:dyDescent="0.3">
      <c r="A71" s="16" t="s">
        <v>133</v>
      </c>
      <c r="B71" s="22" t="s">
        <v>134</v>
      </c>
      <c r="C71" s="5"/>
      <c r="D71" s="5"/>
      <c r="E71" s="5" t="s">
        <v>155</v>
      </c>
      <c r="F71" s="23">
        <f t="shared" si="10"/>
        <v>4.6399999999999997E-2</v>
      </c>
      <c r="G71" s="5">
        <v>5.09</v>
      </c>
      <c r="H71" s="5">
        <v>0.45</v>
      </c>
      <c r="I71" s="57">
        <v>0.94</v>
      </c>
      <c r="J71" s="57">
        <v>8.98</v>
      </c>
      <c r="K71" s="57">
        <v>0.38</v>
      </c>
      <c r="L71" s="80">
        <f t="shared" si="13"/>
        <v>0.38919491525423738</v>
      </c>
      <c r="M71" s="20">
        <f t="shared" si="14"/>
        <v>0.18671747414262377</v>
      </c>
      <c r="N71" s="9">
        <v>43.77</v>
      </c>
      <c r="O71" s="9">
        <v>47.2</v>
      </c>
      <c r="P71" s="9">
        <v>28.83</v>
      </c>
      <c r="Q71" s="6"/>
      <c r="R71" s="17"/>
    </row>
    <row r="72" spans="1:18" s="3" customFormat="1" x14ac:dyDescent="0.3">
      <c r="A72" s="16" t="s">
        <v>128</v>
      </c>
      <c r="B72" s="76" t="s">
        <v>129</v>
      </c>
      <c r="C72" s="5" t="s">
        <v>376</v>
      </c>
      <c r="D72" s="5"/>
      <c r="E72" s="5" t="s">
        <v>155</v>
      </c>
      <c r="F72" s="68">
        <f t="shared" si="10"/>
        <v>4.3400000000000001E-2</v>
      </c>
      <c r="G72" s="5">
        <v>4.8</v>
      </c>
      <c r="H72" s="5">
        <v>0.46</v>
      </c>
      <c r="I72" s="57">
        <v>1.02</v>
      </c>
      <c r="J72" s="57">
        <v>11.35</v>
      </c>
      <c r="K72" s="57">
        <v>0.21</v>
      </c>
      <c r="L72" s="74">
        <f t="shared" si="13"/>
        <v>0.41956680457532247</v>
      </c>
      <c r="M72" s="20">
        <f t="shared" si="14"/>
        <v>0.15719257540603251</v>
      </c>
      <c r="N72" s="9">
        <v>38.380000000000003</v>
      </c>
      <c r="O72" s="9">
        <v>41.09</v>
      </c>
      <c r="P72" s="9">
        <v>23.85</v>
      </c>
      <c r="Q72" s="6"/>
      <c r="R72" s="17"/>
    </row>
    <row r="73" spans="1:18" x14ac:dyDescent="0.3">
      <c r="A73" s="16" t="s">
        <v>11</v>
      </c>
      <c r="B73" s="75" t="s">
        <v>12</v>
      </c>
      <c r="C73" s="5" t="s">
        <v>13</v>
      </c>
      <c r="D73" s="5"/>
      <c r="E73" s="5" t="s">
        <v>155</v>
      </c>
      <c r="F73" s="23">
        <f t="shared" si="10"/>
        <v>3.2199999999999999E-2</v>
      </c>
      <c r="G73" s="5">
        <v>3.62</v>
      </c>
      <c r="H73" s="5">
        <v>0.4</v>
      </c>
      <c r="I73" s="57">
        <v>1.1499999999999999</v>
      </c>
      <c r="J73" s="57">
        <v>21.33</v>
      </c>
      <c r="K73" s="57">
        <v>7.0000000000000007E-2</v>
      </c>
      <c r="L73" s="87">
        <f t="shared" ref="L73:L80" si="15">(O73-P73)/O73</f>
        <v>0.43373249441851031</v>
      </c>
      <c r="M73" s="83">
        <f t="shared" ref="M73:M80" si="16">(O73-N73)/(O73-P73)</f>
        <v>0.14880673841834344</v>
      </c>
      <c r="N73" s="9">
        <v>46.09</v>
      </c>
      <c r="O73" s="9">
        <v>49.27</v>
      </c>
      <c r="P73" s="9">
        <v>27.9</v>
      </c>
      <c r="Q73" s="75" t="s">
        <v>37</v>
      </c>
      <c r="R73" s="17"/>
    </row>
    <row r="74" spans="1:18" s="3" customFormat="1" x14ac:dyDescent="0.3">
      <c r="A74" s="16" t="s">
        <v>279</v>
      </c>
      <c r="B74" s="76" t="s">
        <v>280</v>
      </c>
      <c r="C74" s="5"/>
      <c r="D74" s="5"/>
      <c r="E74" s="5" t="s">
        <v>155</v>
      </c>
      <c r="F74" s="23">
        <f t="shared" si="10"/>
        <v>4.8999999999999995E-2</v>
      </c>
      <c r="G74" s="5">
        <v>5.31</v>
      </c>
      <c r="H74" s="5">
        <v>0.41</v>
      </c>
      <c r="I74" s="57">
        <v>1.29</v>
      </c>
      <c r="J74" s="57">
        <v>14.29</v>
      </c>
      <c r="K74" s="57">
        <v>0.48</v>
      </c>
      <c r="L74" s="80">
        <f t="shared" si="15"/>
        <v>0.43683968764354614</v>
      </c>
      <c r="M74" s="20">
        <f t="shared" si="16"/>
        <v>0.11777076761303901</v>
      </c>
      <c r="N74" s="9">
        <v>20.65</v>
      </c>
      <c r="O74" s="9">
        <v>21.77</v>
      </c>
      <c r="P74" s="9">
        <v>12.26</v>
      </c>
      <c r="Q74" s="6"/>
      <c r="R74" s="17"/>
    </row>
    <row r="75" spans="1:18" s="3" customFormat="1" x14ac:dyDescent="0.3">
      <c r="A75" s="16" t="s">
        <v>398</v>
      </c>
      <c r="B75" s="26" t="s">
        <v>402</v>
      </c>
      <c r="C75" s="27" t="s">
        <v>393</v>
      </c>
      <c r="D75" s="152" t="s">
        <v>289</v>
      </c>
      <c r="E75" s="152" t="s">
        <v>155</v>
      </c>
      <c r="F75" s="23">
        <f>(G75-H75) /100</f>
        <v>3.5699999999999996E-2</v>
      </c>
      <c r="G75" s="5">
        <v>3.57</v>
      </c>
      <c r="H75" s="5">
        <v>0</v>
      </c>
      <c r="I75" s="148"/>
      <c r="J75" s="148"/>
      <c r="K75" s="148"/>
      <c r="L75" s="147">
        <f>(O75-P75)/O75</f>
        <v>0.47455144635664592</v>
      </c>
      <c r="M75" s="149">
        <f>(O75-N75)/(O75-P75)</f>
        <v>0.37962962962962954</v>
      </c>
      <c r="N75" s="150">
        <v>22.39</v>
      </c>
      <c r="O75" s="150">
        <v>27.31</v>
      </c>
      <c r="P75" s="150">
        <v>14.35</v>
      </c>
      <c r="Q75" s="152" t="s">
        <v>403</v>
      </c>
      <c r="R75" s="153"/>
    </row>
    <row r="76" spans="1:18" s="3" customFormat="1" x14ac:dyDescent="0.3">
      <c r="A76" s="16" t="s">
        <v>324</v>
      </c>
      <c r="B76" s="22" t="s">
        <v>325</v>
      </c>
      <c r="C76" s="5"/>
      <c r="D76" s="5"/>
      <c r="E76" s="5" t="s">
        <v>155</v>
      </c>
      <c r="F76" s="23">
        <f t="shared" si="10"/>
        <v>3.6699999999999997E-2</v>
      </c>
      <c r="G76" s="5">
        <v>4.17</v>
      </c>
      <c r="H76" s="5">
        <v>0.5</v>
      </c>
      <c r="I76" s="57">
        <v>0.94</v>
      </c>
      <c r="J76" s="57">
        <v>11.29</v>
      </c>
      <c r="K76" s="57">
        <v>0.39</v>
      </c>
      <c r="L76" s="80">
        <f t="shared" si="15"/>
        <v>0.4962207105064248</v>
      </c>
      <c r="M76" s="20">
        <f t="shared" si="16"/>
        <v>3.960396039603957E-2</v>
      </c>
      <c r="N76" s="9">
        <v>25.94</v>
      </c>
      <c r="O76" s="9">
        <v>26.46</v>
      </c>
      <c r="P76" s="9">
        <v>13.33</v>
      </c>
      <c r="Q76" s="6"/>
      <c r="R76" s="17"/>
    </row>
    <row r="77" spans="1:18" x14ac:dyDescent="0.3">
      <c r="A77" s="16" t="s">
        <v>33</v>
      </c>
      <c r="B77" s="76" t="s">
        <v>34</v>
      </c>
      <c r="C77" s="5" t="s">
        <v>384</v>
      </c>
      <c r="D77" s="5"/>
      <c r="E77" s="5" t="s">
        <v>155</v>
      </c>
      <c r="F77" s="68">
        <f t="shared" si="10"/>
        <v>4.9500000000000002E-2</v>
      </c>
      <c r="G77" s="5">
        <v>5.44</v>
      </c>
      <c r="H77" s="5">
        <v>0.49</v>
      </c>
      <c r="I77" s="57">
        <v>1.1000000000000001</v>
      </c>
      <c r="J77" s="57">
        <v>18.829999999999998</v>
      </c>
      <c r="K77" s="57">
        <v>-0.08</v>
      </c>
      <c r="L77" s="90">
        <f t="shared" si="15"/>
        <v>0.50936511797616146</v>
      </c>
      <c r="M77" s="83">
        <f t="shared" si="16"/>
        <v>0.50238777459407835</v>
      </c>
      <c r="N77" s="9">
        <v>30.59</v>
      </c>
      <c r="O77" s="9">
        <v>41.11</v>
      </c>
      <c r="P77" s="9">
        <v>20.170000000000002</v>
      </c>
      <c r="Q77" s="6"/>
      <c r="R77" s="17"/>
    </row>
    <row r="78" spans="1:18" s="3" customFormat="1" x14ac:dyDescent="0.3">
      <c r="A78" s="16" t="s">
        <v>400</v>
      </c>
      <c r="B78" s="26" t="s">
        <v>405</v>
      </c>
      <c r="C78" s="27" t="s">
        <v>393</v>
      </c>
      <c r="D78" s="152" t="s">
        <v>305</v>
      </c>
      <c r="E78" s="152" t="s">
        <v>155</v>
      </c>
      <c r="F78" s="23">
        <f>(G78-H78) /100</f>
        <v>3.5000000000000003E-2</v>
      </c>
      <c r="G78" s="5">
        <v>3.5</v>
      </c>
      <c r="H78" s="5"/>
      <c r="I78" s="148"/>
      <c r="J78" s="148"/>
      <c r="K78" s="148"/>
      <c r="L78" s="147">
        <f>(O78-P78)/O78</f>
        <v>0.54137417570729629</v>
      </c>
      <c r="M78" s="149">
        <f>(O78-N78)/(O78-P78)</f>
        <v>0.16463654223968557</v>
      </c>
      <c r="N78" s="150">
        <v>85.64</v>
      </c>
      <c r="O78" s="150">
        <v>94.02</v>
      </c>
      <c r="P78" s="150">
        <v>43.12</v>
      </c>
      <c r="Q78" s="152" t="s">
        <v>408</v>
      </c>
      <c r="R78" s="153"/>
    </row>
    <row r="79" spans="1:18" s="3" customFormat="1" x14ac:dyDescent="0.3">
      <c r="A79" s="16" t="s">
        <v>319</v>
      </c>
      <c r="B79" s="22" t="s">
        <v>320</v>
      </c>
      <c r="C79" s="8"/>
      <c r="D79" s="8"/>
      <c r="E79" s="5" t="s">
        <v>155</v>
      </c>
      <c r="F79" s="23">
        <f t="shared" si="10"/>
        <v>5.1699999999999996E-2</v>
      </c>
      <c r="G79" s="5">
        <v>5.75</v>
      </c>
      <c r="H79" s="5">
        <v>0.57999999999999996</v>
      </c>
      <c r="I79" s="57">
        <v>1.07</v>
      </c>
      <c r="J79" s="57">
        <v>12.46</v>
      </c>
      <c r="K79" s="57">
        <v>0.37</v>
      </c>
      <c r="L79" s="80">
        <f t="shared" si="15"/>
        <v>0.55541069100391127</v>
      </c>
      <c r="M79" s="20">
        <f t="shared" si="16"/>
        <v>0.40563380281690137</v>
      </c>
      <c r="N79" s="9">
        <v>11.884</v>
      </c>
      <c r="O79" s="9">
        <v>15.34</v>
      </c>
      <c r="P79" s="9">
        <v>6.82</v>
      </c>
      <c r="Q79" s="6"/>
      <c r="R79" s="17"/>
    </row>
    <row r="80" spans="1:18" s="3" customFormat="1" x14ac:dyDescent="0.3">
      <c r="A80" s="16" t="s">
        <v>356</v>
      </c>
      <c r="B80" s="88" t="s">
        <v>357</v>
      </c>
      <c r="C80" s="152"/>
      <c r="D80" s="152"/>
      <c r="E80" s="5" t="s">
        <v>155</v>
      </c>
      <c r="F80" s="68">
        <f>(G80-H80) /100</f>
        <v>8.5800000000000001E-2</v>
      </c>
      <c r="G80" s="5">
        <v>8.58</v>
      </c>
      <c r="H80" s="5">
        <v>0</v>
      </c>
      <c r="I80" s="148"/>
      <c r="J80" s="148"/>
      <c r="K80" s="148"/>
      <c r="L80" s="151">
        <f t="shared" si="15"/>
        <v>0.58304794520547942</v>
      </c>
      <c r="M80" s="149">
        <f t="shared" si="16"/>
        <v>0.38032305433186492</v>
      </c>
      <c r="N80" s="150">
        <v>9.09</v>
      </c>
      <c r="O80" s="150">
        <v>11.68</v>
      </c>
      <c r="P80" s="150">
        <v>4.87</v>
      </c>
      <c r="Q80" s="152"/>
      <c r="R80" s="153"/>
    </row>
    <row r="81" spans="1:18" s="115" customFormat="1" x14ac:dyDescent="0.3">
      <c r="A81" s="16" t="s">
        <v>84</v>
      </c>
      <c r="B81" s="116" t="s">
        <v>85</v>
      </c>
      <c r="C81" s="5"/>
      <c r="D81" s="5"/>
      <c r="E81" s="5" t="s">
        <v>155</v>
      </c>
      <c r="F81" s="23">
        <f t="shared" si="10"/>
        <v>3.3699999999999994E-2</v>
      </c>
      <c r="G81" s="5">
        <v>3.82</v>
      </c>
      <c r="H81" s="5">
        <v>0.45</v>
      </c>
      <c r="I81" s="57">
        <v>0.83</v>
      </c>
      <c r="J81" s="57">
        <v>14.25</v>
      </c>
      <c r="K81" s="57">
        <v>-0.08</v>
      </c>
      <c r="L81" s="80">
        <f t="shared" ref="L81:L89" si="17">(O81-P81)/O81</f>
        <v>0.59018691588785044</v>
      </c>
      <c r="M81" s="20">
        <f t="shared" ref="M81:M89" si="18">(O81-N81)/(O81-P81)</f>
        <v>0.71733966745843225</v>
      </c>
      <c r="N81" s="9">
        <v>37.020000000000003</v>
      </c>
      <c r="O81" s="9">
        <v>64.2</v>
      </c>
      <c r="P81" s="9">
        <v>26.31</v>
      </c>
      <c r="Q81" s="5" t="s">
        <v>86</v>
      </c>
      <c r="R81" s="117"/>
    </row>
    <row r="82" spans="1:18" x14ac:dyDescent="0.3">
      <c r="A82" s="16" t="s">
        <v>9</v>
      </c>
      <c r="B82" s="76" t="s">
        <v>10</v>
      </c>
      <c r="C82" s="5" t="s">
        <v>393</v>
      </c>
      <c r="D82" s="5"/>
      <c r="E82" s="5" t="s">
        <v>155</v>
      </c>
      <c r="F82" s="68">
        <f t="shared" si="10"/>
        <v>7.3300000000000004E-2</v>
      </c>
      <c r="G82" s="5">
        <v>7.92</v>
      </c>
      <c r="H82" s="5">
        <v>0.59</v>
      </c>
      <c r="I82" s="57">
        <v>1.45</v>
      </c>
      <c r="J82" s="57">
        <v>27.23</v>
      </c>
      <c r="K82" s="57">
        <v>-0.4</v>
      </c>
      <c r="L82" s="74">
        <f t="shared" si="17"/>
        <v>0.68167938931297711</v>
      </c>
      <c r="M82" s="20">
        <f t="shared" si="18"/>
        <v>0.72396416573348266</v>
      </c>
      <c r="N82" s="10">
        <v>13.27</v>
      </c>
      <c r="O82" s="10">
        <v>26.2</v>
      </c>
      <c r="P82" s="10">
        <v>8.34</v>
      </c>
      <c r="Q82" s="6" t="s">
        <v>192</v>
      </c>
      <c r="R82" s="17"/>
    </row>
    <row r="83" spans="1:18" s="3" customFormat="1" x14ac:dyDescent="0.3">
      <c r="A83" s="16" t="s">
        <v>314</v>
      </c>
      <c r="B83" s="22" t="s">
        <v>315</v>
      </c>
      <c r="C83" s="5"/>
      <c r="D83" s="5"/>
      <c r="E83" s="5" t="s">
        <v>155</v>
      </c>
      <c r="F83" s="23">
        <f t="shared" si="10"/>
        <v>3.49E-2</v>
      </c>
      <c r="G83" s="5">
        <v>4.04</v>
      </c>
      <c r="H83" s="5">
        <v>0.55000000000000004</v>
      </c>
      <c r="I83" s="57">
        <v>0.74</v>
      </c>
      <c r="J83" s="57">
        <v>21.46</v>
      </c>
      <c r="K83" s="57">
        <v>-0.06</v>
      </c>
      <c r="L83" s="80">
        <f t="shared" si="17"/>
        <v>0.69615663524292959</v>
      </c>
      <c r="M83" s="20">
        <f t="shared" si="18"/>
        <v>0.61258333333333337</v>
      </c>
      <c r="N83" s="9">
        <v>15.8184</v>
      </c>
      <c r="O83" s="9">
        <v>27.58</v>
      </c>
      <c r="P83" s="9">
        <v>8.3800000000000008</v>
      </c>
      <c r="Q83" s="6"/>
      <c r="R83" s="17"/>
    </row>
    <row r="84" spans="1:18" s="3" customFormat="1" x14ac:dyDescent="0.3">
      <c r="A84" s="16" t="s">
        <v>401</v>
      </c>
      <c r="B84" s="101" t="s">
        <v>406</v>
      </c>
      <c r="C84" s="5" t="s">
        <v>13</v>
      </c>
      <c r="D84" s="5" t="s">
        <v>292</v>
      </c>
      <c r="E84" s="5" t="s">
        <v>155</v>
      </c>
      <c r="F84" s="23">
        <f>(G84-H84) /100</f>
        <v>4.3400000000000001E-2</v>
      </c>
      <c r="G84" s="5">
        <v>4.34</v>
      </c>
      <c r="H84" s="5"/>
      <c r="I84" s="57"/>
      <c r="J84" s="57"/>
      <c r="K84" s="57"/>
      <c r="L84" s="147">
        <f>(O84-P84)/O84</f>
        <v>0.75933202357563845</v>
      </c>
      <c r="M84" s="149">
        <f>(O84-N84)/(O84-P84)</f>
        <v>6.597671410090554E-2</v>
      </c>
      <c r="N84" s="9">
        <v>19.34</v>
      </c>
      <c r="O84" s="9">
        <v>20.36</v>
      </c>
      <c r="P84" s="9">
        <v>4.9000000000000004</v>
      </c>
      <c r="Q84" s="5" t="s">
        <v>409</v>
      </c>
      <c r="R84" s="17"/>
    </row>
    <row r="85" spans="1:18" s="3" customFormat="1" x14ac:dyDescent="0.3">
      <c r="A85" s="16" t="s">
        <v>321</v>
      </c>
      <c r="B85" s="22" t="s">
        <v>322</v>
      </c>
      <c r="C85" s="8" t="s">
        <v>375</v>
      </c>
      <c r="D85" s="8" t="s">
        <v>323</v>
      </c>
      <c r="E85" s="5" t="s">
        <v>155</v>
      </c>
      <c r="F85" s="23">
        <f>(G85-H85) /100</f>
        <v>7.2499999999999995E-2</v>
      </c>
      <c r="G85" s="8">
        <v>7.73</v>
      </c>
      <c r="H85" s="8">
        <v>0.48</v>
      </c>
      <c r="I85" s="57">
        <v>1.57</v>
      </c>
      <c r="J85" s="57">
        <v>38.380000000000003</v>
      </c>
      <c r="K85" s="57">
        <v>0.16</v>
      </c>
      <c r="L85" s="80">
        <f t="shared" si="17"/>
        <v>0.78350031308703827</v>
      </c>
      <c r="M85" s="20">
        <f t="shared" si="18"/>
        <v>0.62737262737262744</v>
      </c>
      <c r="N85" s="9">
        <v>32.479999999999997</v>
      </c>
      <c r="O85" s="9">
        <v>63.88</v>
      </c>
      <c r="P85" s="9">
        <v>13.83</v>
      </c>
      <c r="Q85" s="6"/>
      <c r="R85" s="17"/>
    </row>
    <row r="86" spans="1:18" s="3" customFormat="1" x14ac:dyDescent="0.3">
      <c r="A86" s="16" t="s">
        <v>358</v>
      </c>
      <c r="B86" s="26" t="s">
        <v>359</v>
      </c>
      <c r="C86" s="152" t="s">
        <v>374</v>
      </c>
      <c r="D86" s="152" t="s">
        <v>17</v>
      </c>
      <c r="E86" s="5" t="s">
        <v>155</v>
      </c>
      <c r="F86" s="23">
        <f>(G86-H86) /100</f>
        <v>0.1404</v>
      </c>
      <c r="G86" s="5">
        <v>14.04</v>
      </c>
      <c r="H86" s="5">
        <v>0</v>
      </c>
      <c r="I86" s="148">
        <v>1.65</v>
      </c>
      <c r="J86" s="148"/>
      <c r="K86" s="148"/>
      <c r="L86" s="147">
        <f t="shared" si="17"/>
        <v>0.79424256724870224</v>
      </c>
      <c r="M86" s="149">
        <f t="shared" si="18"/>
        <v>0.75995246583481879</v>
      </c>
      <c r="N86" s="150">
        <v>16.8</v>
      </c>
      <c r="O86" s="150">
        <v>42.38</v>
      </c>
      <c r="P86" s="150">
        <v>8.7200000000000006</v>
      </c>
      <c r="Q86" s="152"/>
      <c r="R86" s="153"/>
    </row>
    <row r="87" spans="1:18" s="3" customFormat="1" x14ac:dyDescent="0.3">
      <c r="A87" s="16" t="s">
        <v>46</v>
      </c>
      <c r="B87" s="26" t="s">
        <v>73</v>
      </c>
      <c r="C87" s="152" t="s">
        <v>374</v>
      </c>
      <c r="D87" s="152" t="s">
        <v>17</v>
      </c>
      <c r="E87" s="5" t="s">
        <v>155</v>
      </c>
      <c r="F87" s="23">
        <f>(G87-H87) /100</f>
        <v>0.11460000000000001</v>
      </c>
      <c r="G87" s="5">
        <v>12.33</v>
      </c>
      <c r="H87" s="5">
        <v>0.87</v>
      </c>
      <c r="I87" s="148">
        <v>2.0299999999999998</v>
      </c>
      <c r="J87" s="148">
        <v>44.65</v>
      </c>
      <c r="K87" s="148">
        <v>-0.26</v>
      </c>
      <c r="L87" s="147">
        <f t="shared" si="17"/>
        <v>0.84022750775594623</v>
      </c>
      <c r="M87" s="149">
        <f t="shared" si="18"/>
        <v>0.84910769230769245</v>
      </c>
      <c r="N87" s="150">
        <v>27.71</v>
      </c>
      <c r="O87" s="150">
        <v>96.7</v>
      </c>
      <c r="P87" s="150">
        <v>15.45</v>
      </c>
      <c r="Q87" s="152" t="s">
        <v>47</v>
      </c>
      <c r="R87" s="153"/>
    </row>
    <row r="88" spans="1:18" s="3" customFormat="1" x14ac:dyDescent="0.3">
      <c r="A88" s="16" t="s">
        <v>364</v>
      </c>
      <c r="B88" s="26" t="s">
        <v>365</v>
      </c>
      <c r="C88" s="152" t="s">
        <v>374</v>
      </c>
      <c r="D88" s="152" t="s">
        <v>16</v>
      </c>
      <c r="E88" s="5" t="s">
        <v>155</v>
      </c>
      <c r="F88" s="23">
        <f>(G88-H88) /100</f>
        <v>3.7200000000000004E-2</v>
      </c>
      <c r="G88" s="5">
        <v>3.72</v>
      </c>
      <c r="H88" s="5">
        <v>0</v>
      </c>
      <c r="I88" s="148"/>
      <c r="J88" s="148"/>
      <c r="K88" s="148"/>
      <c r="L88" s="147">
        <f t="shared" si="17"/>
        <v>0.46034621578099844</v>
      </c>
      <c r="M88" s="149">
        <f t="shared" si="18"/>
        <v>-0.10887625710537831</v>
      </c>
      <c r="N88" s="150">
        <v>52.17</v>
      </c>
      <c r="O88" s="150">
        <v>49.68</v>
      </c>
      <c r="P88" s="150">
        <v>26.81</v>
      </c>
      <c r="Q88" s="152" t="s">
        <v>366</v>
      </c>
      <c r="R88" s="153"/>
    </row>
    <row r="89" spans="1:18" s="3" customFormat="1" x14ac:dyDescent="0.3">
      <c r="A89" s="16" t="s">
        <v>367</v>
      </c>
      <c r="B89" s="26" t="s">
        <v>369</v>
      </c>
      <c r="C89" s="152" t="s">
        <v>374</v>
      </c>
      <c r="D89" s="152" t="s">
        <v>17</v>
      </c>
      <c r="E89" s="5" t="s">
        <v>155</v>
      </c>
      <c r="F89" s="23">
        <f t="shared" ref="F89" si="19">(G89-H89) /100</f>
        <v>0</v>
      </c>
      <c r="G89" s="5"/>
      <c r="H89" s="5"/>
      <c r="I89" s="148"/>
      <c r="J89" s="148"/>
      <c r="K89" s="148"/>
      <c r="L89" s="147">
        <f t="shared" si="17"/>
        <v>0.85067404078810926</v>
      </c>
      <c r="M89" s="149">
        <f t="shared" si="18"/>
        <v>0.86367330353514826</v>
      </c>
      <c r="N89" s="150">
        <v>15.35</v>
      </c>
      <c r="O89" s="150">
        <v>57.86</v>
      </c>
      <c r="P89" s="150">
        <v>8.64</v>
      </c>
      <c r="Q89" s="152" t="s">
        <v>368</v>
      </c>
      <c r="R89" s="153"/>
    </row>
    <row r="90" spans="1:18" s="3" customFormat="1" x14ac:dyDescent="0.3">
      <c r="A90" s="16"/>
      <c r="B90" s="26"/>
      <c r="C90" s="152"/>
      <c r="D90" s="152"/>
      <c r="E90" s="5"/>
      <c r="F90" s="23"/>
      <c r="G90" s="5"/>
      <c r="H90" s="5"/>
      <c r="I90" s="148"/>
      <c r="J90" s="148"/>
      <c r="K90" s="148"/>
      <c r="L90" s="147"/>
      <c r="M90" s="149"/>
      <c r="N90" s="150"/>
      <c r="O90" s="150"/>
      <c r="P90" s="150"/>
      <c r="Q90" s="152"/>
      <c r="R90" s="153"/>
    </row>
    <row r="91" spans="1:18" s="3" customFormat="1" x14ac:dyDescent="0.3">
      <c r="A91" s="16"/>
      <c r="B91" s="26"/>
      <c r="C91" s="27"/>
      <c r="D91" s="27"/>
      <c r="E91" s="27"/>
      <c r="F91" s="23"/>
      <c r="G91" s="5"/>
      <c r="H91" s="5"/>
      <c r="I91" s="148"/>
      <c r="J91" s="148"/>
      <c r="K91" s="148"/>
      <c r="L91" s="147"/>
      <c r="M91" s="149"/>
      <c r="N91" s="150"/>
      <c r="O91" s="150"/>
      <c r="P91" s="150"/>
      <c r="Q91" s="27"/>
      <c r="R91" s="45"/>
    </row>
    <row r="92" spans="1:18" s="3" customFormat="1" x14ac:dyDescent="0.3">
      <c r="A92" s="16"/>
      <c r="B92" s="22"/>
      <c r="C92" s="5"/>
      <c r="D92" s="5"/>
      <c r="E92" s="5"/>
      <c r="F92" s="21"/>
      <c r="G92" s="5"/>
      <c r="H92" s="5"/>
      <c r="I92" s="57"/>
      <c r="J92" s="57"/>
      <c r="K92" s="57"/>
      <c r="L92" s="80"/>
      <c r="M92" s="20"/>
      <c r="N92" s="9"/>
      <c r="O92" s="9"/>
      <c r="P92" s="9"/>
      <c r="Q92" s="6"/>
      <c r="R92" s="17"/>
    </row>
    <row r="93" spans="1:18" s="3" customFormat="1" ht="15" thickBot="1" x14ac:dyDescent="0.35">
      <c r="A93" s="19"/>
      <c r="B93" s="34"/>
      <c r="C93" s="13"/>
      <c r="D93" s="13"/>
      <c r="E93" s="13"/>
      <c r="F93" s="97"/>
      <c r="G93" s="13"/>
      <c r="H93" s="13"/>
      <c r="I93" s="59"/>
      <c r="J93" s="59"/>
      <c r="K93" s="59"/>
      <c r="L93" s="81"/>
      <c r="M93" s="85"/>
      <c r="N93" s="18"/>
      <c r="O93" s="18"/>
      <c r="P93" s="18"/>
      <c r="Q93" s="14"/>
      <c r="R93" s="15"/>
    </row>
    <row r="94" spans="1:18" s="128" customFormat="1" ht="15" thickTop="1" x14ac:dyDescent="0.3">
      <c r="A94" s="130"/>
      <c r="B94" s="91"/>
      <c r="C94" s="92"/>
      <c r="D94" s="92"/>
      <c r="E94" s="92"/>
      <c r="F94" s="93"/>
      <c r="G94" s="92"/>
      <c r="H94" s="92"/>
      <c r="I94" s="96"/>
      <c r="J94" s="96"/>
      <c r="K94" s="96"/>
      <c r="L94" s="94"/>
      <c r="M94" s="94"/>
      <c r="N94" s="71"/>
      <c r="O94" s="71"/>
      <c r="P94" s="71"/>
      <c r="Q94" s="95"/>
      <c r="R94" s="95"/>
    </row>
    <row r="95" spans="1:18" s="128" customFormat="1" ht="15" thickBot="1" x14ac:dyDescent="0.35">
      <c r="A95" s="130"/>
      <c r="B95" s="91"/>
      <c r="C95" s="92"/>
      <c r="D95" s="92"/>
      <c r="E95" s="92"/>
      <c r="F95" s="93"/>
      <c r="G95" s="92"/>
      <c r="H95" s="92"/>
      <c r="I95" s="96"/>
      <c r="J95" s="96"/>
      <c r="K95" s="96"/>
      <c r="L95" s="129"/>
      <c r="M95" s="129"/>
      <c r="N95" s="71"/>
      <c r="O95" s="71"/>
      <c r="P95" s="71"/>
      <c r="Q95" s="95"/>
      <c r="R95" s="95"/>
    </row>
    <row r="96" spans="1:18" s="79" customFormat="1" ht="18.600000000000001" thickTop="1" x14ac:dyDescent="0.35">
      <c r="A96" s="220" t="s">
        <v>342</v>
      </c>
      <c r="B96" s="221"/>
      <c r="C96" s="221"/>
      <c r="D96" s="221"/>
      <c r="E96" s="221"/>
      <c r="F96" s="221"/>
      <c r="G96" s="221"/>
      <c r="H96" s="221"/>
      <c r="I96" s="221"/>
      <c r="J96" s="221"/>
      <c r="K96" s="221"/>
      <c r="L96" s="221"/>
      <c r="M96" s="221"/>
      <c r="N96" s="221"/>
      <c r="O96" s="221"/>
      <c r="P96" s="221"/>
      <c r="Q96" s="221"/>
      <c r="R96" s="222"/>
    </row>
    <row r="97" spans="1:18" s="3" customFormat="1" x14ac:dyDescent="0.3">
      <c r="A97" s="16"/>
      <c r="B97" s="22"/>
      <c r="C97" s="5"/>
      <c r="D97" s="5"/>
      <c r="E97" s="5"/>
      <c r="F97" s="23"/>
      <c r="G97" s="5"/>
      <c r="H97" s="5"/>
      <c r="I97" s="57"/>
      <c r="J97" s="57"/>
      <c r="K97" s="57"/>
      <c r="L97" s="80"/>
      <c r="M97" s="20"/>
      <c r="N97" s="9"/>
      <c r="O97" s="9"/>
      <c r="P97" s="9"/>
      <c r="Q97" s="6"/>
      <c r="R97" s="17"/>
    </row>
    <row r="98" spans="1:18" s="3" customFormat="1" x14ac:dyDescent="0.3">
      <c r="A98" s="16" t="s">
        <v>182</v>
      </c>
      <c r="B98" s="22" t="s">
        <v>183</v>
      </c>
      <c r="C98" s="5"/>
      <c r="D98" s="5"/>
      <c r="E98" s="5"/>
      <c r="F98" s="23">
        <f t="shared" ref="F98:F111" si="20">(G98-H98) /100</f>
        <v>1.5399999999999999E-2</v>
      </c>
      <c r="G98" s="5">
        <v>1.64</v>
      </c>
      <c r="H98" s="5">
        <v>0.1</v>
      </c>
      <c r="I98" s="57" t="s">
        <v>132</v>
      </c>
      <c r="J98" s="57" t="s">
        <v>132</v>
      </c>
      <c r="K98" s="57" t="s">
        <v>132</v>
      </c>
      <c r="L98" s="87">
        <f t="shared" ref="L98:L111" si="21">(O98-P98)/O98</f>
        <v>0.36311053984575836</v>
      </c>
      <c r="M98" s="83">
        <f>(O98-N98)/(O98-P98)</f>
        <v>-0.24955752212389351</v>
      </c>
      <c r="N98" s="9">
        <v>33.94</v>
      </c>
      <c r="O98" s="9">
        <v>31.12</v>
      </c>
      <c r="P98" s="9">
        <v>19.82</v>
      </c>
      <c r="Q98" s="6"/>
      <c r="R98" s="17"/>
    </row>
    <row r="99" spans="1:18" s="3" customFormat="1" x14ac:dyDescent="0.3">
      <c r="A99" s="16" t="s">
        <v>389</v>
      </c>
      <c r="B99" s="22" t="s">
        <v>390</v>
      </c>
      <c r="C99" s="5" t="s">
        <v>13</v>
      </c>
      <c r="D99" s="5"/>
      <c r="E99" s="5" t="s">
        <v>380</v>
      </c>
      <c r="F99" s="23">
        <f>(G99-H99) /100</f>
        <v>1.3899999999999999E-2</v>
      </c>
      <c r="G99" s="5">
        <v>1.42</v>
      </c>
      <c r="H99" s="5">
        <v>0.03</v>
      </c>
      <c r="I99" s="57">
        <v>1.04</v>
      </c>
      <c r="J99" s="57">
        <v>19.68</v>
      </c>
      <c r="K99" s="57">
        <v>0.71</v>
      </c>
      <c r="L99" s="87">
        <f>(O99-P99)/O99</f>
        <v>0.32946524703911956</v>
      </c>
      <c r="M99" s="83">
        <f>(O99-N99)/(O99-P99)</f>
        <v>-0.39397240377632503</v>
      </c>
      <c r="N99" s="9">
        <v>94.44</v>
      </c>
      <c r="O99" s="9">
        <v>83.59</v>
      </c>
      <c r="P99" s="9">
        <v>56.05</v>
      </c>
      <c r="Q99" s="6"/>
      <c r="R99" s="17"/>
    </row>
    <row r="100" spans="1:18" s="3" customFormat="1" x14ac:dyDescent="0.3">
      <c r="A100" s="16" t="s">
        <v>56</v>
      </c>
      <c r="B100" s="76" t="s">
        <v>69</v>
      </c>
      <c r="C100" s="5" t="s">
        <v>375</v>
      </c>
      <c r="D100" s="5"/>
      <c r="E100" s="5" t="s">
        <v>394</v>
      </c>
      <c r="F100" s="23">
        <f t="shared" si="20"/>
        <v>1.5799999999999998E-2</v>
      </c>
      <c r="G100" s="44">
        <v>1.66</v>
      </c>
      <c r="H100" s="5">
        <v>0.08</v>
      </c>
      <c r="I100" s="57">
        <v>1.03</v>
      </c>
      <c r="J100" s="57">
        <v>17.170000000000002</v>
      </c>
      <c r="K100" s="57">
        <v>0.48</v>
      </c>
      <c r="L100" s="87">
        <f t="shared" si="21"/>
        <v>0.38329138918348099</v>
      </c>
      <c r="M100" s="83">
        <f>(O100-N100)/(O100-P100)</f>
        <v>-0.20879411686872029</v>
      </c>
      <c r="N100" s="9">
        <v>95.83</v>
      </c>
      <c r="O100" s="9">
        <v>88.729100000000003</v>
      </c>
      <c r="P100" s="9">
        <v>54.72</v>
      </c>
      <c r="Q100" s="6"/>
      <c r="R100" s="17"/>
    </row>
    <row r="101" spans="1:18" s="3" customFormat="1" x14ac:dyDescent="0.3">
      <c r="A101" s="16" t="s">
        <v>283</v>
      </c>
      <c r="B101" s="76" t="s">
        <v>284</v>
      </c>
      <c r="C101" s="5"/>
      <c r="D101" s="5"/>
      <c r="E101" s="5"/>
      <c r="F101" s="23">
        <f t="shared" si="20"/>
        <v>2.0499999999999997E-2</v>
      </c>
      <c r="G101" s="5">
        <v>2.13</v>
      </c>
      <c r="H101" s="5">
        <v>0.08</v>
      </c>
      <c r="I101" s="57">
        <v>1.02</v>
      </c>
      <c r="J101" s="57">
        <v>18.600000000000001</v>
      </c>
      <c r="K101" s="57">
        <v>0.27</v>
      </c>
      <c r="L101" s="87">
        <f t="shared" si="21"/>
        <v>0.40461010299166256</v>
      </c>
      <c r="M101" s="83">
        <f>(O101-N101)/(O101-P101)</f>
        <v>-6.5858585858585672E-2</v>
      </c>
      <c r="N101" s="9">
        <v>62.8</v>
      </c>
      <c r="O101" s="9">
        <v>61.17</v>
      </c>
      <c r="P101" s="9">
        <v>36.42</v>
      </c>
      <c r="Q101" s="6"/>
      <c r="R101" s="17"/>
    </row>
    <row r="102" spans="1:18" s="3" customFormat="1" x14ac:dyDescent="0.3">
      <c r="A102" s="28" t="s">
        <v>156</v>
      </c>
      <c r="B102" s="61" t="s">
        <v>157</v>
      </c>
      <c r="C102" s="11"/>
      <c r="D102" s="11"/>
      <c r="E102" s="11"/>
      <c r="F102" s="29">
        <f t="shared" si="20"/>
        <v>1.2000000000000002E-2</v>
      </c>
      <c r="G102" s="11">
        <v>1.58</v>
      </c>
      <c r="H102" s="11">
        <v>0.38</v>
      </c>
      <c r="I102" s="58">
        <v>1.03</v>
      </c>
      <c r="J102" s="58">
        <v>16.89</v>
      </c>
      <c r="K102" s="58">
        <v>0.01</v>
      </c>
      <c r="L102" s="87">
        <f t="shared" si="21"/>
        <v>0.42724097788125726</v>
      </c>
      <c r="M102" s="83">
        <v>0.41199999999999998</v>
      </c>
      <c r="N102" s="30">
        <v>37.96</v>
      </c>
      <c r="O102" s="30">
        <v>42.95</v>
      </c>
      <c r="P102" s="30">
        <v>24.6</v>
      </c>
      <c r="Q102" s="62"/>
      <c r="R102" s="31"/>
    </row>
    <row r="103" spans="1:18" s="3" customFormat="1" x14ac:dyDescent="0.3">
      <c r="A103" s="28" t="s">
        <v>145</v>
      </c>
      <c r="B103" s="35" t="s">
        <v>421</v>
      </c>
      <c r="C103" s="11"/>
      <c r="D103" s="11"/>
      <c r="E103" s="11"/>
      <c r="F103" s="29">
        <f>(G103-H103) /100</f>
        <v>3.5699999999999996E-2</v>
      </c>
      <c r="G103" s="11">
        <v>3.96</v>
      </c>
      <c r="H103" s="11">
        <v>0.39</v>
      </c>
      <c r="I103" s="58">
        <v>1.35</v>
      </c>
      <c r="J103" s="58">
        <v>11.37</v>
      </c>
      <c r="K103" s="58">
        <v>0.3</v>
      </c>
      <c r="L103" s="87">
        <f>(O103-P103)/O103</f>
        <v>0.36613518536633088</v>
      </c>
      <c r="M103" s="83">
        <f>(O103-N103)/(O103-P103)</f>
        <v>-0.20838899278653475</v>
      </c>
      <c r="N103" s="30">
        <v>110.03</v>
      </c>
      <c r="O103" s="30">
        <v>102.23</v>
      </c>
      <c r="P103" s="30">
        <v>64.8</v>
      </c>
      <c r="Q103" s="12"/>
      <c r="R103" s="31"/>
    </row>
    <row r="104" spans="1:18" s="3" customFormat="1" x14ac:dyDescent="0.3">
      <c r="A104" s="16" t="s">
        <v>61</v>
      </c>
      <c r="B104" s="22" t="s">
        <v>68</v>
      </c>
      <c r="C104" s="5"/>
      <c r="D104" s="5"/>
      <c r="E104" s="5"/>
      <c r="F104" s="23">
        <f t="shared" si="20"/>
        <v>1.7999999999999999E-2</v>
      </c>
      <c r="G104" s="5">
        <v>1.9</v>
      </c>
      <c r="H104" s="5">
        <v>0.1</v>
      </c>
      <c r="I104" s="57">
        <v>1.1000000000000001</v>
      </c>
      <c r="J104" s="57">
        <v>18.96</v>
      </c>
      <c r="K104" s="57">
        <v>0.16</v>
      </c>
      <c r="L104" s="87">
        <f t="shared" si="21"/>
        <v>0.4392744479495268</v>
      </c>
      <c r="M104" s="83">
        <f t="shared" ref="M104:M111" si="22">(O104-N104)/(O104-P104)</f>
        <v>-0.14721723518850993</v>
      </c>
      <c r="N104" s="9">
        <v>54</v>
      </c>
      <c r="O104" s="9">
        <v>50.72</v>
      </c>
      <c r="P104" s="9">
        <v>28.44</v>
      </c>
      <c r="Q104" s="6"/>
      <c r="R104" s="17"/>
    </row>
    <row r="105" spans="1:18" s="3" customFormat="1" x14ac:dyDescent="0.3">
      <c r="A105" s="28" t="s">
        <v>93</v>
      </c>
      <c r="B105" s="35" t="s">
        <v>98</v>
      </c>
      <c r="C105" s="11"/>
      <c r="D105" s="11"/>
      <c r="E105" s="11"/>
      <c r="F105" s="29">
        <f t="shared" si="20"/>
        <v>0.02</v>
      </c>
      <c r="G105" s="11">
        <v>2.6</v>
      </c>
      <c r="H105" s="11">
        <v>0.6</v>
      </c>
      <c r="I105" s="58">
        <v>1.1200000000000001</v>
      </c>
      <c r="J105" s="58">
        <v>20.22</v>
      </c>
      <c r="K105" s="58">
        <v>-0.18</v>
      </c>
      <c r="L105" s="87">
        <f t="shared" si="21"/>
        <v>0.53522099447513816</v>
      </c>
      <c r="M105" s="83">
        <f t="shared" si="22"/>
        <v>0.38387096774193546</v>
      </c>
      <c r="N105" s="30">
        <v>23.01</v>
      </c>
      <c r="O105" s="30">
        <v>28.96</v>
      </c>
      <c r="P105" s="30">
        <v>13.46</v>
      </c>
      <c r="Q105" s="12"/>
      <c r="R105" s="31"/>
    </row>
    <row r="106" spans="1:18" s="3" customFormat="1" x14ac:dyDescent="0.3">
      <c r="A106" s="28" t="s">
        <v>424</v>
      </c>
      <c r="B106" s="35" t="s">
        <v>425</v>
      </c>
      <c r="C106" s="11" t="s">
        <v>384</v>
      </c>
      <c r="D106" s="11"/>
      <c r="E106" s="11" t="s">
        <v>380</v>
      </c>
      <c r="F106" s="29">
        <f t="shared" si="20"/>
        <v>2.0100000000000003E-2</v>
      </c>
      <c r="G106" s="11">
        <v>2.06</v>
      </c>
      <c r="H106" s="11">
        <v>0.05</v>
      </c>
      <c r="I106" s="58">
        <v>1.03</v>
      </c>
      <c r="J106" s="58">
        <v>18.7</v>
      </c>
      <c r="K106" s="58">
        <v>0.16</v>
      </c>
      <c r="L106" s="87">
        <f t="shared" si="21"/>
        <v>0.62480739599383661</v>
      </c>
      <c r="M106" s="83">
        <f t="shared" si="22"/>
        <v>0.12053020961775598</v>
      </c>
      <c r="N106" s="30">
        <v>48.01</v>
      </c>
      <c r="O106" s="30">
        <v>51.92</v>
      </c>
      <c r="P106" s="30">
        <v>19.48</v>
      </c>
      <c r="Q106" s="12"/>
      <c r="R106" s="31"/>
    </row>
    <row r="107" spans="1:18" s="3" customFormat="1" x14ac:dyDescent="0.3">
      <c r="A107" s="16" t="s">
        <v>54</v>
      </c>
      <c r="B107" s="22" t="s">
        <v>71</v>
      </c>
      <c r="C107" s="5" t="s">
        <v>384</v>
      </c>
      <c r="D107" s="5"/>
      <c r="E107" s="5" t="s">
        <v>380</v>
      </c>
      <c r="F107" s="23">
        <f t="shared" si="20"/>
        <v>1.9099999999999999E-2</v>
      </c>
      <c r="G107" s="5">
        <v>1.99</v>
      </c>
      <c r="H107" s="5">
        <v>0.08</v>
      </c>
      <c r="I107" s="57">
        <v>1.01</v>
      </c>
      <c r="J107" s="57">
        <v>16.43</v>
      </c>
      <c r="K107" s="57">
        <v>0.15</v>
      </c>
      <c r="L107" s="87">
        <f t="shared" si="21"/>
        <v>0.39881154499151106</v>
      </c>
      <c r="M107" s="83">
        <f t="shared" si="22"/>
        <v>-8.9399744572158421E-2</v>
      </c>
      <c r="N107" s="9">
        <v>61</v>
      </c>
      <c r="O107" s="9">
        <v>58.9</v>
      </c>
      <c r="P107" s="9">
        <v>35.409999999999997</v>
      </c>
      <c r="Q107" s="6"/>
      <c r="R107" s="17"/>
    </row>
    <row r="108" spans="1:18" x14ac:dyDescent="0.3">
      <c r="A108" s="16" t="s">
        <v>35</v>
      </c>
      <c r="B108" s="22" t="s">
        <v>36</v>
      </c>
      <c r="C108" s="5"/>
      <c r="D108" s="5"/>
      <c r="E108" s="5"/>
      <c r="F108" s="23">
        <f t="shared" si="20"/>
        <v>2.0199999999999999E-2</v>
      </c>
      <c r="G108" s="5">
        <v>2.1</v>
      </c>
      <c r="H108" s="5">
        <v>0.08</v>
      </c>
      <c r="I108" s="57">
        <v>1.05</v>
      </c>
      <c r="J108" s="57">
        <v>17.3</v>
      </c>
      <c r="K108" s="57">
        <v>0.1</v>
      </c>
      <c r="L108" s="87">
        <f t="shared" si="21"/>
        <v>0.42940251572327048</v>
      </c>
      <c r="M108" s="83">
        <f t="shared" si="22"/>
        <v>5.9685097034053551E-2</v>
      </c>
      <c r="N108" s="9">
        <v>61.97</v>
      </c>
      <c r="O108" s="9">
        <v>63.6</v>
      </c>
      <c r="P108" s="9">
        <v>36.29</v>
      </c>
      <c r="Q108" s="6"/>
      <c r="R108" s="17"/>
    </row>
    <row r="109" spans="1:18" s="3" customFormat="1" x14ac:dyDescent="0.3">
      <c r="A109" s="16" t="s">
        <v>243</v>
      </c>
      <c r="B109" s="24" t="s">
        <v>244</v>
      </c>
      <c r="C109" s="5"/>
      <c r="D109" s="5"/>
      <c r="E109" s="5"/>
      <c r="F109" s="23">
        <f t="shared" si="20"/>
        <v>2.6099999999999998E-2</v>
      </c>
      <c r="G109" s="5">
        <v>3.09</v>
      </c>
      <c r="H109" s="5">
        <v>0.48</v>
      </c>
      <c r="I109" s="57">
        <v>0.97</v>
      </c>
      <c r="J109" s="57">
        <v>17.7</v>
      </c>
      <c r="K109" s="57">
        <v>0</v>
      </c>
      <c r="L109" s="87">
        <f t="shared" si="21"/>
        <v>0.47292545710267231</v>
      </c>
      <c r="M109" s="83">
        <f t="shared" si="22"/>
        <v>0.35613382899628271</v>
      </c>
      <c r="N109" s="9">
        <v>23.65</v>
      </c>
      <c r="O109" s="9">
        <v>28.44</v>
      </c>
      <c r="P109" s="9">
        <v>14.99</v>
      </c>
      <c r="Q109" s="42"/>
      <c r="R109" s="17"/>
    </row>
    <row r="110" spans="1:18" s="41" customFormat="1" x14ac:dyDescent="0.3">
      <c r="A110" s="16" t="s">
        <v>180</v>
      </c>
      <c r="B110" s="22" t="s">
        <v>181</v>
      </c>
      <c r="C110" s="5" t="s">
        <v>384</v>
      </c>
      <c r="D110" s="5"/>
      <c r="E110" s="5" t="s">
        <v>380</v>
      </c>
      <c r="F110" s="23">
        <f t="shared" si="20"/>
        <v>1.0999999999999998E-3</v>
      </c>
      <c r="G110" s="5">
        <v>1.04</v>
      </c>
      <c r="H110" s="5">
        <v>0.93</v>
      </c>
      <c r="I110" s="57">
        <v>1.2</v>
      </c>
      <c r="J110" s="57">
        <v>20.7</v>
      </c>
      <c r="K110" s="57">
        <v>0.13</v>
      </c>
      <c r="L110" s="87">
        <f t="shared" si="21"/>
        <v>0.40221256420387191</v>
      </c>
      <c r="M110" s="83">
        <f t="shared" si="22"/>
        <v>-0.33104125736738721</v>
      </c>
      <c r="N110" s="9">
        <v>28.68</v>
      </c>
      <c r="O110" s="9">
        <v>25.31</v>
      </c>
      <c r="P110" s="9">
        <v>15.13</v>
      </c>
      <c r="Q110" s="6"/>
      <c r="R110" s="17"/>
    </row>
    <row r="111" spans="1:18" s="3" customFormat="1" x14ac:dyDescent="0.3">
      <c r="A111" s="16" t="s">
        <v>57</v>
      </c>
      <c r="B111" s="76" t="s">
        <v>72</v>
      </c>
      <c r="C111" s="5" t="s">
        <v>384</v>
      </c>
      <c r="D111" s="5"/>
      <c r="E111" s="5" t="s">
        <v>380</v>
      </c>
      <c r="F111" s="23">
        <f t="shared" si="20"/>
        <v>1.7799999999999996E-2</v>
      </c>
      <c r="G111" s="5">
        <v>1.89</v>
      </c>
      <c r="H111" s="5">
        <v>0.11</v>
      </c>
      <c r="I111" s="57">
        <v>1.2</v>
      </c>
      <c r="J111" s="57">
        <v>19.96</v>
      </c>
      <c r="K111" s="57">
        <v>0.08</v>
      </c>
      <c r="L111" s="87">
        <f t="shared" si="21"/>
        <v>0.47341513292433535</v>
      </c>
      <c r="M111" s="83">
        <f t="shared" si="22"/>
        <v>3.5221797640804201E-2</v>
      </c>
      <c r="N111" s="9">
        <v>125.02</v>
      </c>
      <c r="O111" s="9">
        <v>127.14</v>
      </c>
      <c r="P111" s="9">
        <v>66.95</v>
      </c>
      <c r="Q111" s="6"/>
      <c r="R111" s="17"/>
    </row>
    <row r="112" spans="1:18" s="3" customFormat="1" x14ac:dyDescent="0.3">
      <c r="A112" s="16"/>
      <c r="B112" s="22"/>
      <c r="C112" s="5"/>
      <c r="D112" s="5"/>
      <c r="E112" s="5"/>
      <c r="F112" s="23"/>
      <c r="G112" s="5"/>
      <c r="H112" s="5"/>
      <c r="I112" s="57"/>
      <c r="J112" s="57"/>
      <c r="K112" s="57"/>
      <c r="L112" s="80"/>
      <c r="M112" s="20"/>
      <c r="N112" s="9"/>
      <c r="O112" s="9"/>
      <c r="P112" s="9"/>
      <c r="Q112" s="6"/>
      <c r="R112" s="17"/>
    </row>
    <row r="113" spans="1:18" s="3" customFormat="1" x14ac:dyDescent="0.3">
      <c r="A113" s="16"/>
      <c r="B113" s="22"/>
      <c r="C113" s="5"/>
      <c r="D113" s="5"/>
      <c r="E113" s="5"/>
      <c r="F113" s="23"/>
      <c r="G113" s="5"/>
      <c r="H113" s="5"/>
      <c r="I113" s="57"/>
      <c r="J113" s="57"/>
      <c r="K113" s="57"/>
      <c r="L113" s="87"/>
      <c r="M113" s="83"/>
      <c r="N113" s="9"/>
      <c r="O113" s="9"/>
      <c r="P113" s="9"/>
      <c r="Q113" s="6"/>
      <c r="R113" s="17"/>
    </row>
    <row r="114" spans="1:18" s="3" customFormat="1" x14ac:dyDescent="0.3">
      <c r="A114" s="16" t="s">
        <v>418</v>
      </c>
      <c r="B114" s="22" t="s">
        <v>83</v>
      </c>
      <c r="C114" s="5"/>
      <c r="D114" s="5"/>
      <c r="E114" s="5" t="s">
        <v>380</v>
      </c>
      <c r="F114" s="23">
        <f t="shared" ref="F114:F120" si="23">(G114-H114) /100</f>
        <v>1.38E-2</v>
      </c>
      <c r="G114" s="5">
        <v>1.42</v>
      </c>
      <c r="H114" s="5">
        <v>0.04</v>
      </c>
      <c r="I114" s="57"/>
      <c r="J114" s="57"/>
      <c r="K114" s="57"/>
      <c r="L114" s="87">
        <f t="shared" ref="L114" si="24">(O114-P114)/O114</f>
        <v>0.5261904761904761</v>
      </c>
      <c r="M114" s="83">
        <f t="shared" ref="M114" si="25">(O114-N114)/(O114-P114)</f>
        <v>-3.0894922071392665</v>
      </c>
      <c r="N114" s="9">
        <v>99.25</v>
      </c>
      <c r="O114" s="9">
        <v>37.799999999999997</v>
      </c>
      <c r="P114" s="9">
        <v>17.91</v>
      </c>
      <c r="Q114" s="6"/>
      <c r="R114" s="17"/>
    </row>
    <row r="115" spans="1:18" x14ac:dyDescent="0.3">
      <c r="A115" s="16" t="s">
        <v>82</v>
      </c>
      <c r="B115" s="76" t="s">
        <v>83</v>
      </c>
      <c r="C115" s="5" t="s">
        <v>13</v>
      </c>
      <c r="D115" s="5"/>
      <c r="E115" s="5" t="s">
        <v>380</v>
      </c>
      <c r="F115" s="23">
        <f t="shared" si="23"/>
        <v>1.3899999999999999E-2</v>
      </c>
      <c r="G115" s="44">
        <v>1.42</v>
      </c>
      <c r="H115" s="5">
        <v>0.03</v>
      </c>
      <c r="I115" s="57">
        <v>1.04</v>
      </c>
      <c r="J115" s="57">
        <v>18.239999999999998</v>
      </c>
      <c r="K115" s="57">
        <v>0.72</v>
      </c>
      <c r="L115" s="90">
        <f t="shared" ref="L115:L120" si="26">(O115-P115)/O115</f>
        <v>0.39739761092150172</v>
      </c>
      <c r="M115" s="83">
        <f t="shared" ref="M115:M120" si="27">(O115-N115)/(O115-P115)</f>
        <v>-0.17941492216854502</v>
      </c>
      <c r="N115" s="10">
        <v>200.89</v>
      </c>
      <c r="O115" s="10">
        <v>187.52</v>
      </c>
      <c r="P115" s="10">
        <v>113</v>
      </c>
      <c r="Q115" s="6"/>
      <c r="R115" s="17"/>
    </row>
    <row r="116" spans="1:18" s="3" customFormat="1" x14ac:dyDescent="0.3">
      <c r="A116" s="16" t="s">
        <v>172</v>
      </c>
      <c r="B116" s="22" t="s">
        <v>173</v>
      </c>
      <c r="C116" s="5"/>
      <c r="D116" s="5"/>
      <c r="E116" s="5"/>
      <c r="F116" s="23">
        <f t="shared" si="23"/>
        <v>-3.4999999999999996E-3</v>
      </c>
      <c r="G116" s="5">
        <v>0.03</v>
      </c>
      <c r="H116" s="5">
        <v>0.38</v>
      </c>
      <c r="I116" s="57">
        <v>1.1000000000000001</v>
      </c>
      <c r="J116" s="57">
        <v>20.260000000000002</v>
      </c>
      <c r="K116" s="57">
        <v>1.24</v>
      </c>
      <c r="L116" s="87">
        <f t="shared" si="26"/>
        <v>0.47106918238993711</v>
      </c>
      <c r="M116" s="83">
        <f t="shared" si="27"/>
        <v>-0.15520694259012011</v>
      </c>
      <c r="N116" s="9">
        <v>68.25</v>
      </c>
      <c r="O116" s="9">
        <v>63.6</v>
      </c>
      <c r="P116" s="9">
        <v>33.64</v>
      </c>
      <c r="Q116" s="6"/>
      <c r="R116" s="17"/>
    </row>
    <row r="117" spans="1:18" s="3" customFormat="1" x14ac:dyDescent="0.3">
      <c r="A117" s="16" t="s">
        <v>178</v>
      </c>
      <c r="B117" s="22" t="s">
        <v>179</v>
      </c>
      <c r="C117" s="5"/>
      <c r="D117" s="5"/>
      <c r="E117" s="5"/>
      <c r="F117" s="23">
        <f t="shared" si="23"/>
        <v>1.3300000000000001E-2</v>
      </c>
      <c r="G117" s="5">
        <v>1.6</v>
      </c>
      <c r="H117" s="5">
        <v>0.27</v>
      </c>
      <c r="I117" s="57">
        <v>0.79</v>
      </c>
      <c r="J117" s="57">
        <v>14.47</v>
      </c>
      <c r="K117" s="57">
        <v>0.83</v>
      </c>
      <c r="L117" s="87">
        <f t="shared" si="26"/>
        <v>0.31957511380880121</v>
      </c>
      <c r="M117" s="83">
        <f t="shared" si="27"/>
        <v>2.3741690408357073E-2</v>
      </c>
      <c r="N117" s="9">
        <v>32.700000000000003</v>
      </c>
      <c r="O117" s="9">
        <v>32.950000000000003</v>
      </c>
      <c r="P117" s="9">
        <v>22.42</v>
      </c>
      <c r="Q117" s="6"/>
      <c r="R117" s="17"/>
    </row>
    <row r="118" spans="1:18" s="3" customFormat="1" x14ac:dyDescent="0.3">
      <c r="A118" s="16" t="s">
        <v>123</v>
      </c>
      <c r="B118" s="24" t="s">
        <v>124</v>
      </c>
      <c r="C118" s="5"/>
      <c r="D118" s="5"/>
      <c r="E118" s="5"/>
      <c r="F118" s="23">
        <f t="shared" si="23"/>
        <v>1.38E-2</v>
      </c>
      <c r="G118" s="5">
        <v>1.45</v>
      </c>
      <c r="H118" s="5">
        <v>7.0000000000000007E-2</v>
      </c>
      <c r="I118" s="57">
        <v>0.99</v>
      </c>
      <c r="J118" s="57">
        <v>17.329999999999998</v>
      </c>
      <c r="K118" s="57">
        <v>0.86</v>
      </c>
      <c r="L118" s="87">
        <f t="shared" si="26"/>
        <v>0.3778499111214158</v>
      </c>
      <c r="M118" s="83">
        <f t="shared" si="27"/>
        <v>-0.13990591122929036</v>
      </c>
      <c r="N118" s="9">
        <v>136.22999999999999</v>
      </c>
      <c r="O118" s="9">
        <v>129.38999999999999</v>
      </c>
      <c r="P118" s="9">
        <v>80.5</v>
      </c>
      <c r="Q118" s="42"/>
      <c r="R118" s="17"/>
    </row>
    <row r="119" spans="1:18" s="3" customFormat="1" x14ac:dyDescent="0.3">
      <c r="A119" s="16" t="s">
        <v>241</v>
      </c>
      <c r="B119" s="24" t="s">
        <v>242</v>
      </c>
      <c r="C119" s="5"/>
      <c r="D119" s="5"/>
      <c r="E119" s="5"/>
      <c r="F119" s="23">
        <f t="shared" si="23"/>
        <v>2.5099999999999997E-2</v>
      </c>
      <c r="G119" s="5">
        <v>2.5499999999999998</v>
      </c>
      <c r="H119" s="5">
        <v>0.04</v>
      </c>
      <c r="I119" s="57">
        <v>0.98</v>
      </c>
      <c r="J119" s="57">
        <v>18.87</v>
      </c>
      <c r="K119" s="57">
        <v>0.32</v>
      </c>
      <c r="L119" s="87">
        <f t="shared" si="26"/>
        <v>0.35295070023476072</v>
      </c>
      <c r="M119" s="83">
        <f t="shared" si="27"/>
        <v>3.9220183486238722E-2</v>
      </c>
      <c r="N119" s="9">
        <v>121.82</v>
      </c>
      <c r="O119" s="9">
        <v>123.53</v>
      </c>
      <c r="P119" s="9">
        <v>79.930000000000007</v>
      </c>
      <c r="Q119" s="42"/>
      <c r="R119" s="17"/>
    </row>
    <row r="120" spans="1:18" s="3" customFormat="1" x14ac:dyDescent="0.3">
      <c r="A120" s="16" t="s">
        <v>53</v>
      </c>
      <c r="B120" s="24" t="s">
        <v>65</v>
      </c>
      <c r="C120" s="5" t="s">
        <v>13</v>
      </c>
      <c r="D120" s="5"/>
      <c r="E120" s="5" t="s">
        <v>380</v>
      </c>
      <c r="F120" s="23">
        <f t="shared" si="23"/>
        <v>1.5699999999999999E-2</v>
      </c>
      <c r="G120" s="5">
        <v>1.63</v>
      </c>
      <c r="H120" s="5">
        <v>0.06</v>
      </c>
      <c r="I120" s="57">
        <v>0.86</v>
      </c>
      <c r="J120" s="57">
        <v>15.49</v>
      </c>
      <c r="K120" s="57">
        <v>0.83</v>
      </c>
      <c r="L120" s="87">
        <f t="shared" si="26"/>
        <v>0.33414546757434616</v>
      </c>
      <c r="M120" s="83">
        <f t="shared" si="27"/>
        <v>-3.045249839159312E-2</v>
      </c>
      <c r="N120" s="9">
        <v>140.97</v>
      </c>
      <c r="O120" s="9">
        <v>139.55000000000001</v>
      </c>
      <c r="P120" s="9">
        <v>92.92</v>
      </c>
      <c r="Q120" s="42"/>
      <c r="R120" s="17"/>
    </row>
    <row r="121" spans="1:18" s="3" customFormat="1" x14ac:dyDescent="0.3">
      <c r="A121" s="16"/>
      <c r="B121" s="22"/>
      <c r="C121" s="5"/>
      <c r="D121" s="5"/>
      <c r="E121" s="5"/>
      <c r="F121" s="23"/>
      <c r="G121" s="5"/>
      <c r="H121" s="5"/>
      <c r="I121" s="57"/>
      <c r="J121" s="57"/>
      <c r="K121" s="57"/>
      <c r="L121" s="80"/>
      <c r="M121" s="20"/>
      <c r="N121" s="9"/>
      <c r="O121" s="9"/>
      <c r="P121" s="9"/>
      <c r="Q121" s="6"/>
      <c r="R121" s="17"/>
    </row>
    <row r="122" spans="1:18" s="3" customFormat="1" x14ac:dyDescent="0.3">
      <c r="A122" s="16" t="s">
        <v>118</v>
      </c>
      <c r="B122" s="76" t="s">
        <v>119</v>
      </c>
      <c r="C122" s="5" t="s">
        <v>393</v>
      </c>
      <c r="D122" s="5"/>
      <c r="E122" s="5" t="s">
        <v>380</v>
      </c>
      <c r="F122" s="68" t="s">
        <v>414</v>
      </c>
      <c r="G122" s="5">
        <v>2.14</v>
      </c>
      <c r="H122" s="5">
        <v>0.13</v>
      </c>
      <c r="I122" s="57" t="s">
        <v>132</v>
      </c>
      <c r="J122" s="57" t="s">
        <v>132</v>
      </c>
      <c r="K122" s="57" t="s">
        <v>132</v>
      </c>
      <c r="L122" s="87">
        <f>(O122-P122)/O122</f>
        <v>0.31782534972445947</v>
      </c>
      <c r="M122" s="83">
        <f>(O122-N122)/(O122-P122)</f>
        <v>6.2807602534178109E-2</v>
      </c>
      <c r="N122" s="9">
        <v>92.476399999999998</v>
      </c>
      <c r="O122" s="9">
        <v>94.36</v>
      </c>
      <c r="P122" s="9">
        <v>64.37</v>
      </c>
      <c r="Q122" s="6"/>
      <c r="R122" s="17"/>
    </row>
    <row r="123" spans="1:18" s="3" customFormat="1" x14ac:dyDescent="0.3">
      <c r="A123" s="16" t="s">
        <v>174</v>
      </c>
      <c r="B123" s="22" t="s">
        <v>175</v>
      </c>
      <c r="C123" s="5" t="s">
        <v>393</v>
      </c>
      <c r="D123" s="5"/>
      <c r="E123" s="5" t="s">
        <v>380</v>
      </c>
      <c r="F123" s="23">
        <f>(G123-H123) /100</f>
        <v>-2.1999999999999997E-3</v>
      </c>
      <c r="G123" s="5">
        <v>0.14000000000000001</v>
      </c>
      <c r="H123" s="5">
        <v>0.36</v>
      </c>
      <c r="I123" s="57">
        <v>1.1100000000000001</v>
      </c>
      <c r="J123" s="57">
        <v>20.78</v>
      </c>
      <c r="K123" s="57">
        <v>0.76</v>
      </c>
      <c r="L123" s="87">
        <f>(O123-P123)/O123</f>
        <v>0.44234864618192882</v>
      </c>
      <c r="M123" s="83">
        <f>(O123-N123)/(O123-P123)</f>
        <v>-0.11966987620357648</v>
      </c>
      <c r="N123" s="9">
        <v>34.61</v>
      </c>
      <c r="O123" s="9">
        <v>32.869999999999997</v>
      </c>
      <c r="P123" s="9">
        <v>18.329999999999998</v>
      </c>
      <c r="Q123" s="6"/>
      <c r="R123" s="17"/>
    </row>
    <row r="124" spans="1:18" s="3" customFormat="1" x14ac:dyDescent="0.3">
      <c r="A124" s="16" t="s">
        <v>426</v>
      </c>
      <c r="B124" s="22" t="s">
        <v>427</v>
      </c>
      <c r="C124" s="5" t="s">
        <v>393</v>
      </c>
      <c r="D124" s="5"/>
      <c r="E124" s="5" t="s">
        <v>380</v>
      </c>
      <c r="F124" s="23">
        <f>(G124-H124) /100</f>
        <v>2.3000000000000003E-2</v>
      </c>
      <c r="G124" s="5">
        <v>2.37</v>
      </c>
      <c r="H124" s="5">
        <v>7.0000000000000007E-2</v>
      </c>
      <c r="I124" s="57">
        <v>1.1499999999999999</v>
      </c>
      <c r="J124" s="57">
        <v>22.6</v>
      </c>
      <c r="K124" s="57">
        <v>0.2</v>
      </c>
      <c r="L124" s="87">
        <f>(O124-P124)/O124</f>
        <v>0.64025830839502296</v>
      </c>
      <c r="M124" s="83">
        <f>(O124-N124)/(O124-P124)</f>
        <v>-1.5761377613776133</v>
      </c>
      <c r="N124" s="9">
        <v>127.56</v>
      </c>
      <c r="O124" s="9">
        <v>63.49</v>
      </c>
      <c r="P124" s="9">
        <v>22.84</v>
      </c>
      <c r="Q124" s="6"/>
      <c r="R124" s="17"/>
    </row>
    <row r="125" spans="1:18" s="3" customFormat="1" x14ac:dyDescent="0.3">
      <c r="A125" s="16"/>
      <c r="B125" s="22"/>
      <c r="C125" s="5"/>
      <c r="D125" s="5"/>
      <c r="E125" s="5"/>
      <c r="F125" s="23"/>
      <c r="G125" s="5"/>
      <c r="H125" s="5"/>
      <c r="I125" s="57"/>
      <c r="J125" s="57"/>
      <c r="K125" s="57"/>
      <c r="L125" s="80"/>
      <c r="M125" s="20"/>
      <c r="N125" s="9"/>
      <c r="O125" s="9"/>
      <c r="P125" s="9"/>
      <c r="Q125" s="6"/>
      <c r="R125" s="17"/>
    </row>
    <row r="126" spans="1:18" s="3" customFormat="1" x14ac:dyDescent="0.3">
      <c r="A126" s="16" t="s">
        <v>97</v>
      </c>
      <c r="B126" s="22" t="s">
        <v>101</v>
      </c>
      <c r="C126" s="5" t="s">
        <v>374</v>
      </c>
      <c r="D126" s="5"/>
      <c r="E126" s="5"/>
      <c r="F126" s="23">
        <f t="shared" ref="F126:F132" si="28">(G126-H126) /100</f>
        <v>9.9000000000000008E-3</v>
      </c>
      <c r="G126" s="44">
        <v>1.0900000000000001</v>
      </c>
      <c r="H126" s="5">
        <v>0.1</v>
      </c>
      <c r="I126" s="57">
        <v>1.24</v>
      </c>
      <c r="J126" s="57">
        <v>23.52</v>
      </c>
      <c r="K126" s="57">
        <v>0.21</v>
      </c>
      <c r="L126" s="87">
        <f t="shared" ref="L126:L132" si="29">(O126-P126)/O126</f>
        <v>0.47500454462824943</v>
      </c>
      <c r="M126" s="83">
        <f t="shared" ref="M126:M132" si="30">(O126-N126)/(O126-P126)</f>
        <v>-0.25092486286516119</v>
      </c>
      <c r="N126" s="9">
        <v>184.7</v>
      </c>
      <c r="O126" s="9">
        <v>165.03</v>
      </c>
      <c r="P126" s="9">
        <v>86.64</v>
      </c>
      <c r="Q126" s="6"/>
      <c r="R126" s="17"/>
    </row>
    <row r="127" spans="1:18" s="3" customFormat="1" x14ac:dyDescent="0.3">
      <c r="A127" s="16" t="s">
        <v>120</v>
      </c>
      <c r="B127" s="76" t="s">
        <v>121</v>
      </c>
      <c r="C127" s="5" t="s">
        <v>374</v>
      </c>
      <c r="D127" s="5"/>
      <c r="E127" s="5" t="s">
        <v>380</v>
      </c>
      <c r="F127" s="23">
        <f t="shared" si="28"/>
        <v>8.2000000000000007E-3</v>
      </c>
      <c r="G127" s="44">
        <v>0.92</v>
      </c>
      <c r="H127" s="5">
        <v>0.1</v>
      </c>
      <c r="I127" s="57">
        <v>1.23</v>
      </c>
      <c r="J127" s="57">
        <v>23.13</v>
      </c>
      <c r="K127" s="57">
        <v>0.26</v>
      </c>
      <c r="L127" s="90">
        <f t="shared" si="29"/>
        <v>0.46991937151126734</v>
      </c>
      <c r="M127" s="83">
        <f t="shared" si="30"/>
        <v>-0.41794984601847773</v>
      </c>
      <c r="N127" s="9">
        <v>173.61</v>
      </c>
      <c r="O127" s="9">
        <v>145.11000000000001</v>
      </c>
      <c r="P127" s="9">
        <v>76.92</v>
      </c>
      <c r="Q127" s="6"/>
      <c r="R127" s="17"/>
    </row>
    <row r="128" spans="1:18" s="3" customFormat="1" x14ac:dyDescent="0.3">
      <c r="A128" s="16" t="s">
        <v>422</v>
      </c>
      <c r="B128" s="22" t="s">
        <v>423</v>
      </c>
      <c r="C128" s="5" t="s">
        <v>374</v>
      </c>
      <c r="D128" s="5"/>
      <c r="E128" s="5" t="s">
        <v>380</v>
      </c>
      <c r="F128" s="23">
        <f t="shared" si="28"/>
        <v>1.5799999999999998E-2</v>
      </c>
      <c r="G128" s="44">
        <v>1.65</v>
      </c>
      <c r="H128" s="5">
        <v>7.0000000000000007E-2</v>
      </c>
      <c r="I128" s="57">
        <v>1.28</v>
      </c>
      <c r="J128" s="57">
        <v>25.82</v>
      </c>
      <c r="K128" s="57">
        <v>0.25</v>
      </c>
      <c r="L128" s="87">
        <f t="shared" si="29"/>
        <v>0.64510715207849212</v>
      </c>
      <c r="M128" s="83">
        <f t="shared" si="30"/>
        <v>-1.6091654992995801</v>
      </c>
      <c r="N128" s="9">
        <v>157.87</v>
      </c>
      <c r="O128" s="9">
        <v>77.459999999999994</v>
      </c>
      <c r="P128" s="9">
        <v>27.49</v>
      </c>
      <c r="Q128" s="6"/>
      <c r="R128" s="17"/>
    </row>
    <row r="129" spans="1:18" s="3" customFormat="1" x14ac:dyDescent="0.3">
      <c r="A129" s="16" t="s">
        <v>281</v>
      </c>
      <c r="B129" s="76" t="s">
        <v>282</v>
      </c>
      <c r="C129" s="5" t="s">
        <v>374</v>
      </c>
      <c r="D129" s="5"/>
      <c r="E129" s="5" t="s">
        <v>155</v>
      </c>
      <c r="F129" s="68">
        <f t="shared" si="28"/>
        <v>2.2400000000000003E-2</v>
      </c>
      <c r="G129" s="44">
        <v>2.4900000000000002</v>
      </c>
      <c r="H129" s="5">
        <v>0.25</v>
      </c>
      <c r="I129" s="57">
        <v>0.97</v>
      </c>
      <c r="J129" s="57">
        <v>22.32</v>
      </c>
      <c r="K129" s="57">
        <v>-0.01</v>
      </c>
      <c r="L129" s="90">
        <f t="shared" si="29"/>
        <v>0.43554952510176392</v>
      </c>
      <c r="M129" s="83">
        <f t="shared" si="30"/>
        <v>0.38228749443702725</v>
      </c>
      <c r="N129" s="9">
        <v>43</v>
      </c>
      <c r="O129" s="9">
        <v>51.59</v>
      </c>
      <c r="P129" s="9">
        <v>29.12</v>
      </c>
      <c r="Q129" s="6"/>
      <c r="R129" s="17"/>
    </row>
    <row r="130" spans="1:18" s="3" customFormat="1" x14ac:dyDescent="0.3">
      <c r="A130" s="16" t="s">
        <v>176</v>
      </c>
      <c r="B130" s="22" t="s">
        <v>392</v>
      </c>
      <c r="C130" s="5" t="s">
        <v>374</v>
      </c>
      <c r="D130" s="5"/>
      <c r="E130" s="5"/>
      <c r="F130" s="23">
        <f t="shared" si="28"/>
        <v>3.7000000000000002E-3</v>
      </c>
      <c r="G130" s="5">
        <v>0.44</v>
      </c>
      <c r="H130" s="5">
        <v>7.0000000000000007E-2</v>
      </c>
      <c r="I130" s="57">
        <v>1.2</v>
      </c>
      <c r="J130" s="57">
        <v>22.67</v>
      </c>
      <c r="K130" s="57">
        <v>0.65</v>
      </c>
      <c r="L130" s="87">
        <f t="shared" si="29"/>
        <v>0.46983011130638541</v>
      </c>
      <c r="M130" s="83">
        <f t="shared" si="30"/>
        <v>-0.40074812967581069</v>
      </c>
      <c r="N130" s="9">
        <v>101.42</v>
      </c>
      <c r="O130" s="9">
        <v>85.35</v>
      </c>
      <c r="P130" s="9">
        <v>45.25</v>
      </c>
      <c r="Q130" s="6"/>
      <c r="R130" s="17"/>
    </row>
    <row r="131" spans="1:18" s="3" customFormat="1" x14ac:dyDescent="0.3">
      <c r="A131" s="16" t="s">
        <v>285</v>
      </c>
      <c r="B131" s="22" t="s">
        <v>286</v>
      </c>
      <c r="C131" s="5" t="s">
        <v>374</v>
      </c>
      <c r="D131" s="5"/>
      <c r="E131" s="5"/>
      <c r="F131" s="23">
        <f t="shared" si="28"/>
        <v>1.0500000000000001E-2</v>
      </c>
      <c r="G131" s="5">
        <v>1.1100000000000001</v>
      </c>
      <c r="H131" s="5">
        <v>0.06</v>
      </c>
      <c r="I131" s="57">
        <v>1.27</v>
      </c>
      <c r="J131" s="57">
        <v>25.86</v>
      </c>
      <c r="K131" s="57">
        <v>0.36</v>
      </c>
      <c r="L131" s="87">
        <f t="shared" si="29"/>
        <v>0.47228356890459366</v>
      </c>
      <c r="M131" s="83">
        <f t="shared" si="30"/>
        <v>-0.24783726911386469</v>
      </c>
      <c r="N131" s="9">
        <v>101.16</v>
      </c>
      <c r="O131" s="9">
        <v>90.56</v>
      </c>
      <c r="P131" s="9">
        <v>47.79</v>
      </c>
      <c r="Q131" s="6"/>
      <c r="R131" s="17"/>
    </row>
    <row r="132" spans="1:18" s="3" customFormat="1" x14ac:dyDescent="0.3">
      <c r="A132" s="16" t="s">
        <v>391</v>
      </c>
      <c r="B132" s="22" t="s">
        <v>177</v>
      </c>
      <c r="C132" s="5" t="s">
        <v>374</v>
      </c>
      <c r="D132" s="5"/>
      <c r="E132" s="5" t="s">
        <v>380</v>
      </c>
      <c r="F132" s="23">
        <f t="shared" si="28"/>
        <v>1.0899999999999998E-2</v>
      </c>
      <c r="G132" s="5">
        <v>1.1399999999999999</v>
      </c>
      <c r="H132" s="5">
        <v>0.05</v>
      </c>
      <c r="I132" s="57">
        <v>1.24</v>
      </c>
      <c r="J132" s="57">
        <v>24.71</v>
      </c>
      <c r="K132" s="57">
        <v>0.49</v>
      </c>
      <c r="L132" s="87">
        <f t="shared" si="29"/>
        <v>0.40877796901893287</v>
      </c>
      <c r="M132" s="83">
        <f t="shared" si="30"/>
        <v>-0.4189473684210524</v>
      </c>
      <c r="N132" s="9">
        <v>95.27</v>
      </c>
      <c r="O132" s="9">
        <v>81.34</v>
      </c>
      <c r="P132" s="9">
        <v>48.09</v>
      </c>
      <c r="Q132" s="6"/>
      <c r="R132" s="17"/>
    </row>
    <row r="133" spans="1:18" s="3" customFormat="1" x14ac:dyDescent="0.3">
      <c r="A133" s="16"/>
      <c r="B133" s="22"/>
      <c r="C133" s="5"/>
      <c r="D133" s="5"/>
      <c r="E133" s="5"/>
      <c r="F133" s="23"/>
      <c r="G133" s="5"/>
      <c r="H133" s="5"/>
      <c r="I133" s="57"/>
      <c r="J133" s="57"/>
      <c r="K133" s="57"/>
      <c r="L133" s="80"/>
      <c r="M133" s="20"/>
      <c r="N133" s="9"/>
      <c r="O133" s="9"/>
      <c r="P133" s="9"/>
      <c r="Q133" s="6"/>
      <c r="R133" s="17"/>
    </row>
    <row r="134" spans="1:18" s="3" customFormat="1" ht="15" thickBot="1" x14ac:dyDescent="0.35">
      <c r="A134" s="19"/>
      <c r="B134" s="34"/>
      <c r="C134" s="13"/>
      <c r="D134" s="13"/>
      <c r="E134" s="13"/>
      <c r="F134" s="33"/>
      <c r="G134" s="13"/>
      <c r="H134" s="13"/>
      <c r="I134" s="59"/>
      <c r="J134" s="59"/>
      <c r="K134" s="59"/>
      <c r="L134" s="81"/>
      <c r="M134" s="85"/>
      <c r="N134" s="18"/>
      <c r="O134" s="18"/>
      <c r="P134" s="18"/>
      <c r="Q134" s="14"/>
      <c r="R134" s="15"/>
    </row>
    <row r="135" spans="1:18" s="128" customFormat="1" ht="15" thickTop="1" x14ac:dyDescent="0.3">
      <c r="A135" s="130"/>
      <c r="B135" s="91"/>
      <c r="C135" s="92"/>
      <c r="D135" s="92"/>
      <c r="E135" s="92"/>
      <c r="F135" s="93"/>
      <c r="G135" s="92"/>
      <c r="H135" s="92"/>
      <c r="I135" s="96"/>
      <c r="J135" s="96"/>
      <c r="K135" s="96"/>
      <c r="L135" s="94"/>
      <c r="M135" s="94"/>
      <c r="N135" s="71"/>
      <c r="O135" s="71"/>
      <c r="P135" s="71"/>
      <c r="Q135" s="95"/>
      <c r="R135" s="95"/>
    </row>
    <row r="136" spans="1:18" s="128" customFormat="1" ht="15" thickBot="1" x14ac:dyDescent="0.35">
      <c r="A136" s="130"/>
      <c r="B136" s="91"/>
      <c r="C136" s="92"/>
      <c r="D136" s="92"/>
      <c r="E136" s="92"/>
      <c r="F136" s="93"/>
      <c r="G136" s="92"/>
      <c r="H136" s="92"/>
      <c r="I136" s="96"/>
      <c r="J136" s="96"/>
      <c r="K136" s="96"/>
      <c r="L136" s="94"/>
      <c r="M136" s="94"/>
      <c r="N136" s="71"/>
      <c r="O136" s="71"/>
      <c r="P136" s="71"/>
      <c r="Q136" s="95"/>
      <c r="R136" s="95"/>
    </row>
    <row r="137" spans="1:18" s="79" customFormat="1" ht="18.600000000000001" thickTop="1" x14ac:dyDescent="0.35">
      <c r="A137" s="220" t="s">
        <v>344</v>
      </c>
      <c r="B137" s="221"/>
      <c r="C137" s="221"/>
      <c r="D137" s="221"/>
      <c r="E137" s="221"/>
      <c r="F137" s="221"/>
      <c r="G137" s="221"/>
      <c r="H137" s="221"/>
      <c r="I137" s="221"/>
      <c r="J137" s="221"/>
      <c r="K137" s="221"/>
      <c r="L137" s="221"/>
      <c r="M137" s="221"/>
      <c r="N137" s="221"/>
      <c r="O137" s="221"/>
      <c r="P137" s="221"/>
      <c r="Q137" s="221"/>
      <c r="R137" s="222"/>
    </row>
    <row r="138" spans="1:18" s="3" customFormat="1" x14ac:dyDescent="0.3">
      <c r="A138" s="16"/>
      <c r="B138" s="22"/>
      <c r="C138" s="5"/>
      <c r="D138" s="5"/>
      <c r="E138" s="5"/>
      <c r="F138" s="23"/>
      <c r="G138" s="5"/>
      <c r="H138" s="5"/>
      <c r="I138" s="25"/>
      <c r="J138" s="25"/>
      <c r="K138" s="25"/>
      <c r="L138" s="20"/>
      <c r="M138" s="20"/>
      <c r="N138" s="9"/>
      <c r="O138" s="9"/>
      <c r="P138" s="9"/>
      <c r="Q138" s="6"/>
      <c r="R138" s="17"/>
    </row>
    <row r="139" spans="1:18" s="3" customFormat="1" x14ac:dyDescent="0.3">
      <c r="A139" s="16" t="s">
        <v>55</v>
      </c>
      <c r="B139" s="22" t="s">
        <v>300</v>
      </c>
      <c r="C139" s="5" t="s">
        <v>375</v>
      </c>
      <c r="D139" s="5" t="s">
        <v>299</v>
      </c>
      <c r="E139" s="5" t="s">
        <v>382</v>
      </c>
      <c r="F139" s="23">
        <f>(G139-H139) /100</f>
        <v>1.5699999999999999E-2</v>
      </c>
      <c r="G139" s="5">
        <v>1.67</v>
      </c>
      <c r="H139" s="5">
        <v>0.1</v>
      </c>
      <c r="I139" s="57">
        <v>1.1599999999999999</v>
      </c>
      <c r="J139" s="57">
        <v>22.57</v>
      </c>
      <c r="K139" s="57">
        <v>0.34</v>
      </c>
      <c r="L139" s="80">
        <f t="shared" ref="L139:L149" si="31">(O139-P139)/O139</f>
        <v>0.43774628413411687</v>
      </c>
      <c r="M139" s="20">
        <f t="shared" ref="M139:M149" si="32">(O139-N139)/(O139-P139)</f>
        <v>-0.26768793430195809</v>
      </c>
      <c r="N139" s="9">
        <v>161.6</v>
      </c>
      <c r="O139" s="9">
        <v>144.65</v>
      </c>
      <c r="P139" s="9">
        <v>81.33</v>
      </c>
      <c r="Q139" s="6"/>
      <c r="R139" s="17"/>
    </row>
    <row r="140" spans="1:18" s="3" customFormat="1" x14ac:dyDescent="0.3">
      <c r="A140" s="16" t="s">
        <v>294</v>
      </c>
      <c r="B140" s="22" t="s">
        <v>295</v>
      </c>
      <c r="C140" s="5"/>
      <c r="D140" s="5"/>
      <c r="E140" s="5" t="s">
        <v>382</v>
      </c>
      <c r="F140" s="23">
        <f>(G140-H140) /100</f>
        <v>1.61E-2</v>
      </c>
      <c r="G140" s="5">
        <v>1.71</v>
      </c>
      <c r="H140" s="5">
        <v>0.1</v>
      </c>
      <c r="I140" s="57">
        <v>1.32</v>
      </c>
      <c r="J140" s="57">
        <v>25.45</v>
      </c>
      <c r="K140" s="57">
        <v>0.87</v>
      </c>
      <c r="L140" s="80">
        <f t="shared" si="31"/>
        <v>0.4197025115825409</v>
      </c>
      <c r="M140" s="20">
        <f t="shared" si="32"/>
        <v>-1.0316058563792698</v>
      </c>
      <c r="N140" s="9">
        <v>293.83</v>
      </c>
      <c r="O140" s="9">
        <v>205.05</v>
      </c>
      <c r="P140" s="9">
        <v>118.99</v>
      </c>
      <c r="Q140" s="6"/>
      <c r="R140" s="17"/>
    </row>
    <row r="141" spans="1:18" s="3" customFormat="1" x14ac:dyDescent="0.3">
      <c r="A141" s="16" t="s">
        <v>122</v>
      </c>
      <c r="B141" s="24" t="s">
        <v>333</v>
      </c>
      <c r="C141" s="5"/>
      <c r="D141" s="5"/>
      <c r="E141" s="5" t="s">
        <v>382</v>
      </c>
      <c r="F141" s="23">
        <f>(G141-H141) /100</f>
        <v>2.4E-2</v>
      </c>
      <c r="G141" s="5">
        <v>2.5</v>
      </c>
      <c r="H141" s="5">
        <v>0.1</v>
      </c>
      <c r="I141" s="57">
        <v>0.64</v>
      </c>
      <c r="J141" s="57">
        <v>13.79</v>
      </c>
      <c r="K141" s="57">
        <v>0.56999999999999995</v>
      </c>
      <c r="L141" s="87">
        <f t="shared" si="31"/>
        <v>0.28217142857142857</v>
      </c>
      <c r="M141" s="83">
        <f t="shared" si="32"/>
        <v>0.12029161603888211</v>
      </c>
      <c r="N141" s="9">
        <v>169.06</v>
      </c>
      <c r="O141" s="9">
        <v>175</v>
      </c>
      <c r="P141" s="9">
        <v>125.62</v>
      </c>
      <c r="Q141" s="42"/>
      <c r="R141" s="17"/>
    </row>
    <row r="142" spans="1:18" s="3" customFormat="1" x14ac:dyDescent="0.3">
      <c r="A142" s="16" t="s">
        <v>290</v>
      </c>
      <c r="B142" s="22" t="s">
        <v>291</v>
      </c>
      <c r="C142" s="5"/>
      <c r="D142" s="5"/>
      <c r="E142" s="5" t="s">
        <v>382</v>
      </c>
      <c r="F142" s="23">
        <f t="shared" ref="F142:F148" si="33">(G142-H142) /100</f>
        <v>2.1099999999999997E-2</v>
      </c>
      <c r="G142" s="5">
        <v>2.21</v>
      </c>
      <c r="H142" s="5">
        <v>0.1</v>
      </c>
      <c r="I142" s="57">
        <v>1.23</v>
      </c>
      <c r="J142" s="57">
        <v>24.25</v>
      </c>
      <c r="K142" s="57">
        <v>0.21</v>
      </c>
      <c r="L142" s="80">
        <f t="shared" si="31"/>
        <v>0.4402822322001283</v>
      </c>
      <c r="M142" s="20">
        <f t="shared" si="32"/>
        <v>7.7214452214452375E-2</v>
      </c>
      <c r="N142" s="9">
        <v>75.3</v>
      </c>
      <c r="O142" s="9">
        <v>77.95</v>
      </c>
      <c r="P142" s="9">
        <v>43.63</v>
      </c>
      <c r="Q142" s="6"/>
      <c r="R142" s="17"/>
    </row>
    <row r="143" spans="1:18" s="3" customFormat="1" x14ac:dyDescent="0.3">
      <c r="A143" s="16" t="s">
        <v>297</v>
      </c>
      <c r="B143" s="22" t="s">
        <v>298</v>
      </c>
      <c r="C143" s="5"/>
      <c r="D143" s="5"/>
      <c r="E143" s="5" t="s">
        <v>382</v>
      </c>
      <c r="F143" s="23">
        <f t="shared" si="33"/>
        <v>7.1999999999999998E-3</v>
      </c>
      <c r="G143" s="5">
        <v>0.82</v>
      </c>
      <c r="H143" s="5">
        <v>0.1</v>
      </c>
      <c r="I143" s="57">
        <v>1.0900000000000001</v>
      </c>
      <c r="J143" s="57">
        <v>22.01</v>
      </c>
      <c r="K143" s="57">
        <v>1.26</v>
      </c>
      <c r="L143" s="80">
        <f t="shared" si="31"/>
        <v>0.32657491904621727</v>
      </c>
      <c r="M143" s="20">
        <f t="shared" si="32"/>
        <v>-1.0369577464788735</v>
      </c>
      <c r="N143" s="9">
        <v>363.79</v>
      </c>
      <c r="O143" s="9">
        <v>271.76</v>
      </c>
      <c r="P143" s="9">
        <v>183.01</v>
      </c>
      <c r="Q143" s="6"/>
      <c r="R143" s="17"/>
    </row>
    <row r="144" spans="1:18" s="3" customFormat="1" x14ac:dyDescent="0.3">
      <c r="A144" s="16" t="s">
        <v>306</v>
      </c>
      <c r="B144" s="22" t="s">
        <v>307</v>
      </c>
      <c r="C144" s="5"/>
      <c r="D144" s="5"/>
      <c r="E144" s="5" t="s">
        <v>382</v>
      </c>
      <c r="F144" s="23">
        <f>(G144-H144) /100</f>
        <v>1.2799999999999999E-2</v>
      </c>
      <c r="G144" s="5">
        <v>1.38</v>
      </c>
      <c r="H144" s="5">
        <v>0.1</v>
      </c>
      <c r="I144" s="57">
        <v>1.24</v>
      </c>
      <c r="J144" s="57">
        <v>24.06</v>
      </c>
      <c r="K144" s="57">
        <v>0.38</v>
      </c>
      <c r="L144" s="80">
        <f t="shared" si="31"/>
        <v>0.42102969557367864</v>
      </c>
      <c r="M144" s="20">
        <f t="shared" si="32"/>
        <v>-0.18985657252698512</v>
      </c>
      <c r="N144" s="9">
        <v>173.47</v>
      </c>
      <c r="O144" s="9">
        <v>160.63</v>
      </c>
      <c r="P144" s="9">
        <v>93</v>
      </c>
      <c r="Q144" s="6"/>
      <c r="R144" s="17"/>
    </row>
    <row r="145" spans="1:18" s="3" customFormat="1" x14ac:dyDescent="0.3">
      <c r="A145" s="118" t="s">
        <v>44</v>
      </c>
      <c r="B145" s="22" t="str">
        <f>VNQ_Name</f>
        <v>Vanguard REIT Index Fund ETF Shares</v>
      </c>
      <c r="C145" s="5"/>
      <c r="D145" s="5"/>
      <c r="E145" s="5" t="s">
        <v>382</v>
      </c>
      <c r="F145" s="23">
        <f>VNQ_Yield</f>
        <v>3.8100000000000002E-2</v>
      </c>
      <c r="G145" s="5">
        <v>3.93</v>
      </c>
      <c r="H145" s="5">
        <v>0.12</v>
      </c>
      <c r="I145" s="57">
        <v>0.77</v>
      </c>
      <c r="J145" s="57">
        <v>17.93</v>
      </c>
      <c r="K145" s="57">
        <v>0.18</v>
      </c>
      <c r="L145" s="80">
        <f t="shared" si="31"/>
        <v>0.40399678650331389</v>
      </c>
      <c r="M145" s="20">
        <f t="shared" si="32"/>
        <v>0.37211036539895598</v>
      </c>
      <c r="N145" s="9">
        <v>84.61</v>
      </c>
      <c r="O145" s="9">
        <v>99.58</v>
      </c>
      <c r="P145" s="9">
        <v>59.35</v>
      </c>
      <c r="Q145" s="6"/>
      <c r="R145" s="17"/>
    </row>
    <row r="146" spans="1:18" x14ac:dyDescent="0.3">
      <c r="A146" s="28" t="s">
        <v>14</v>
      </c>
      <c r="B146" s="35" t="s">
        <v>15</v>
      </c>
      <c r="C146" s="11" t="s">
        <v>375</v>
      </c>
      <c r="D146" s="11" t="s">
        <v>16</v>
      </c>
      <c r="E146" s="11" t="s">
        <v>382</v>
      </c>
      <c r="F146" s="29">
        <f>(G146-H146) /100</f>
        <v>3.0699999999999998E-2</v>
      </c>
      <c r="G146" s="11">
        <v>3.17</v>
      </c>
      <c r="H146" s="11">
        <v>0.1</v>
      </c>
      <c r="I146" s="58">
        <v>0.43</v>
      </c>
      <c r="J146" s="58">
        <v>14.31</v>
      </c>
      <c r="K146" s="58">
        <v>0.34</v>
      </c>
      <c r="L146" s="87">
        <f t="shared" si="31"/>
        <v>0.32877683925462642</v>
      </c>
      <c r="M146" s="83">
        <f t="shared" si="32"/>
        <v>0.34595018631104163</v>
      </c>
      <c r="N146" s="30">
        <v>137.44999999999999</v>
      </c>
      <c r="O146" s="30">
        <v>155.09</v>
      </c>
      <c r="P146" s="30">
        <v>104.1</v>
      </c>
      <c r="Q146" s="12"/>
      <c r="R146" s="31"/>
    </row>
    <row r="147" spans="1:18" s="3" customFormat="1" x14ac:dyDescent="0.3">
      <c r="A147" s="16" t="s">
        <v>301</v>
      </c>
      <c r="B147" s="22" t="s">
        <v>302</v>
      </c>
      <c r="C147" s="5"/>
      <c r="D147" s="5"/>
      <c r="E147" s="5" t="s">
        <v>382</v>
      </c>
      <c r="F147" s="23">
        <f t="shared" si="33"/>
        <v>5.4000000000000003E-3</v>
      </c>
      <c r="G147" s="5">
        <v>0.67</v>
      </c>
      <c r="H147" s="5">
        <v>0.13</v>
      </c>
      <c r="I147" s="57" t="s">
        <v>132</v>
      </c>
      <c r="J147" s="57" t="s">
        <v>132</v>
      </c>
      <c r="K147" s="57" t="s">
        <v>132</v>
      </c>
      <c r="L147" s="80">
        <f t="shared" si="31"/>
        <v>0.32247328779120693</v>
      </c>
      <c r="M147" s="20">
        <f t="shared" si="32"/>
        <v>-0.63824008690928835</v>
      </c>
      <c r="N147" s="9">
        <v>68.84</v>
      </c>
      <c r="O147" s="9">
        <v>57.09</v>
      </c>
      <c r="P147" s="9">
        <v>38.68</v>
      </c>
      <c r="Q147" s="6"/>
      <c r="R147" s="17"/>
    </row>
    <row r="148" spans="1:18" s="3" customFormat="1" x14ac:dyDescent="0.3">
      <c r="A148" s="99" t="s">
        <v>303</v>
      </c>
      <c r="B148" s="112" t="s">
        <v>304</v>
      </c>
      <c r="C148" s="5"/>
      <c r="D148" s="5"/>
      <c r="E148" s="5" t="s">
        <v>382</v>
      </c>
      <c r="F148" s="23">
        <f t="shared" si="33"/>
        <v>5.4900000000000004E-2</v>
      </c>
      <c r="G148" s="5">
        <v>5.62</v>
      </c>
      <c r="H148" s="5">
        <v>0.13</v>
      </c>
      <c r="I148" s="57">
        <v>1.89</v>
      </c>
      <c r="J148" s="57">
        <v>39.57</v>
      </c>
      <c r="K148" s="57">
        <v>-0.24</v>
      </c>
      <c r="L148" s="80">
        <f t="shared" si="31"/>
        <v>0.76667346522537227</v>
      </c>
      <c r="M148" s="20">
        <f t="shared" si="32"/>
        <v>0.74474594306996533</v>
      </c>
      <c r="N148" s="9">
        <v>42.07</v>
      </c>
      <c r="O148" s="9">
        <v>98.06</v>
      </c>
      <c r="P148" s="9">
        <v>22.88</v>
      </c>
      <c r="Q148" s="6"/>
      <c r="R148" s="17"/>
    </row>
    <row r="149" spans="1:18" s="3" customFormat="1" x14ac:dyDescent="0.3">
      <c r="A149" s="16" t="s">
        <v>287</v>
      </c>
      <c r="B149" s="22" t="s">
        <v>288</v>
      </c>
      <c r="C149" s="5"/>
      <c r="D149" s="5"/>
      <c r="E149" s="5" t="s">
        <v>382</v>
      </c>
      <c r="F149" s="23">
        <f>(G149-H149) /100</f>
        <v>1.3599999999999999E-2</v>
      </c>
      <c r="G149" s="5">
        <v>1.49</v>
      </c>
      <c r="H149" s="5">
        <v>0.13</v>
      </c>
      <c r="I149" s="57">
        <v>0.79</v>
      </c>
      <c r="J149" s="57">
        <v>17.100000000000001</v>
      </c>
      <c r="K149" s="57">
        <v>0.82</v>
      </c>
      <c r="L149" s="80">
        <f t="shared" si="31"/>
        <v>0.24990461655856544</v>
      </c>
      <c r="M149" s="20">
        <f t="shared" si="32"/>
        <v>-0.48664122137404575</v>
      </c>
      <c r="N149" s="9">
        <v>117.59</v>
      </c>
      <c r="O149" s="9">
        <v>104.84</v>
      </c>
      <c r="P149" s="9">
        <v>78.64</v>
      </c>
      <c r="Q149" s="6"/>
      <c r="R149" s="17"/>
    </row>
    <row r="150" spans="1:18" s="3" customFormat="1" x14ac:dyDescent="0.3">
      <c r="A150" s="104"/>
      <c r="B150" s="105"/>
      <c r="C150" s="106"/>
      <c r="D150" s="106"/>
      <c r="E150" s="106"/>
      <c r="F150" s="102"/>
      <c r="G150" s="106"/>
      <c r="H150" s="106"/>
      <c r="I150" s="107"/>
      <c r="J150" s="107"/>
      <c r="K150" s="107"/>
      <c r="L150" s="103"/>
      <c r="M150" s="108"/>
      <c r="N150" s="109"/>
      <c r="O150" s="109"/>
      <c r="P150" s="109"/>
      <c r="Q150" s="110"/>
      <c r="R150" s="111"/>
    </row>
    <row r="151" spans="1:18" s="3" customFormat="1" ht="15" thickBot="1" x14ac:dyDescent="0.35">
      <c r="A151" s="19"/>
      <c r="B151" s="34"/>
      <c r="C151" s="13"/>
      <c r="D151" s="13"/>
      <c r="E151" s="13"/>
      <c r="F151" s="33"/>
      <c r="G151" s="13"/>
      <c r="H151" s="13"/>
      <c r="I151" s="98"/>
      <c r="J151" s="98"/>
      <c r="K151" s="98"/>
      <c r="L151" s="85"/>
      <c r="M151" s="85"/>
      <c r="N151" s="18"/>
      <c r="O151" s="18"/>
      <c r="P151" s="18"/>
      <c r="Q151" s="14"/>
      <c r="R151" s="15"/>
    </row>
    <row r="152" spans="1:18" s="128" customFormat="1" ht="15" thickTop="1" x14ac:dyDescent="0.3">
      <c r="A152" s="130"/>
      <c r="B152" s="91"/>
      <c r="C152" s="92"/>
      <c r="D152" s="92"/>
      <c r="E152" s="92"/>
      <c r="F152" s="93"/>
      <c r="G152" s="92"/>
      <c r="H152" s="92"/>
      <c r="I152" s="96"/>
      <c r="J152" s="96"/>
      <c r="K152" s="96"/>
      <c r="L152" s="94"/>
      <c r="M152" s="94"/>
      <c r="N152" s="71"/>
      <c r="O152" s="71"/>
      <c r="P152" s="71"/>
      <c r="Q152" s="95"/>
      <c r="R152" s="95"/>
    </row>
    <row r="153" spans="1:18" s="128" customFormat="1" ht="15" thickBot="1" x14ac:dyDescent="0.35">
      <c r="A153" s="130"/>
      <c r="B153" s="91"/>
      <c r="C153" s="92"/>
      <c r="D153" s="92"/>
      <c r="E153" s="92"/>
      <c r="F153" s="93"/>
      <c r="G153" s="92"/>
      <c r="H153" s="92"/>
      <c r="I153" s="96"/>
      <c r="J153" s="96"/>
      <c r="K153" s="96"/>
      <c r="L153" s="129"/>
      <c r="M153" s="129"/>
      <c r="N153" s="71"/>
      <c r="O153" s="71"/>
      <c r="P153" s="71"/>
      <c r="Q153" s="95"/>
      <c r="R153" s="95"/>
    </row>
    <row r="154" spans="1:18" s="79" customFormat="1" ht="18.600000000000001" thickTop="1" x14ac:dyDescent="0.35">
      <c r="A154" s="220" t="s">
        <v>330</v>
      </c>
      <c r="B154" s="221"/>
      <c r="C154" s="221"/>
      <c r="D154" s="221"/>
      <c r="E154" s="221"/>
      <c r="F154" s="221"/>
      <c r="G154" s="221"/>
      <c r="H154" s="221"/>
      <c r="I154" s="221"/>
      <c r="J154" s="221"/>
      <c r="K154" s="221"/>
      <c r="L154" s="221"/>
      <c r="M154" s="221"/>
      <c r="N154" s="221"/>
      <c r="O154" s="221"/>
      <c r="P154" s="221"/>
      <c r="Q154" s="221"/>
      <c r="R154" s="222"/>
    </row>
    <row r="155" spans="1:18" s="3" customFormat="1" x14ac:dyDescent="0.3">
      <c r="A155" s="16"/>
      <c r="B155" s="26"/>
      <c r="C155" s="27"/>
      <c r="D155" s="27"/>
      <c r="E155" s="27"/>
      <c r="F155" s="23"/>
      <c r="G155" s="27"/>
      <c r="H155" s="27"/>
      <c r="I155" s="43"/>
      <c r="J155" s="43"/>
      <c r="K155" s="43"/>
      <c r="L155" s="114"/>
      <c r="M155" s="82"/>
      <c r="N155" s="56"/>
      <c r="O155" s="56"/>
      <c r="P155" s="56"/>
      <c r="Q155" s="27"/>
      <c r="R155" s="45"/>
    </row>
    <row r="156" spans="1:18" s="3" customFormat="1" x14ac:dyDescent="0.3">
      <c r="A156" s="16" t="s">
        <v>62</v>
      </c>
      <c r="B156" s="88" t="s">
        <v>66</v>
      </c>
      <c r="C156" s="27" t="s">
        <v>374</v>
      </c>
      <c r="D156" s="27" t="s">
        <v>323</v>
      </c>
      <c r="E156" s="27" t="s">
        <v>155</v>
      </c>
      <c r="F156" s="68">
        <f t="shared" ref="F156:F167" si="34">(G156-H156) /100</f>
        <v>4.5400000000000003E-2</v>
      </c>
      <c r="G156" s="27">
        <v>4.54</v>
      </c>
      <c r="H156" s="27">
        <v>0</v>
      </c>
      <c r="I156" s="43"/>
      <c r="J156" s="43"/>
      <c r="K156" s="43"/>
      <c r="L156" s="89">
        <f>(O156-P156)/O156</f>
        <v>0.31582491582491579</v>
      </c>
      <c r="M156" s="82">
        <f>(O156-N156)/(O156-P156)</f>
        <v>0.724946695095949</v>
      </c>
      <c r="N156" s="56">
        <v>22.9</v>
      </c>
      <c r="O156" s="56">
        <v>29.7</v>
      </c>
      <c r="P156" s="56">
        <v>20.32</v>
      </c>
      <c r="Q156" s="27"/>
      <c r="R156" s="45"/>
    </row>
    <row r="157" spans="1:18" s="3" customFormat="1" x14ac:dyDescent="0.3">
      <c r="A157" s="16" t="s">
        <v>221</v>
      </c>
      <c r="B157" s="22" t="s">
        <v>222</v>
      </c>
      <c r="C157" s="5"/>
      <c r="D157" s="5"/>
      <c r="E157" s="5"/>
      <c r="F157" s="23">
        <f t="shared" si="34"/>
        <v>2.53E-2</v>
      </c>
      <c r="G157" s="5">
        <v>2.5299999999999998</v>
      </c>
      <c r="H157" s="5">
        <v>0</v>
      </c>
      <c r="I157" s="57">
        <v>0.53</v>
      </c>
      <c r="J157" s="57"/>
      <c r="K157" s="57"/>
      <c r="L157" s="80">
        <f>(O157-P157)/O157</f>
        <v>0.34130658436213995</v>
      </c>
      <c r="M157" s="20">
        <f>(O157-N157)/(O157-P157)</f>
        <v>-0.10248681235870377</v>
      </c>
      <c r="N157" s="9">
        <v>40.24</v>
      </c>
      <c r="O157" s="9">
        <v>38.880000000000003</v>
      </c>
      <c r="P157" s="9">
        <v>25.61</v>
      </c>
      <c r="Q157" s="6"/>
      <c r="R157" s="17"/>
    </row>
    <row r="158" spans="1:18" s="3" customFormat="1" x14ac:dyDescent="0.3">
      <c r="A158" s="16" t="s">
        <v>276</v>
      </c>
      <c r="B158" s="22" t="s">
        <v>277</v>
      </c>
      <c r="C158" s="5"/>
      <c r="D158" s="5"/>
      <c r="E158" s="5"/>
      <c r="F158" s="23">
        <f t="shared" si="34"/>
        <v>2.0400000000000001E-2</v>
      </c>
      <c r="G158" s="5">
        <v>2.38</v>
      </c>
      <c r="H158" s="5">
        <v>0.34</v>
      </c>
      <c r="I158" s="57">
        <v>0.67</v>
      </c>
      <c r="J158" s="57">
        <v>17.21</v>
      </c>
      <c r="K158" s="57">
        <v>0.28000000000000003</v>
      </c>
      <c r="L158" s="80">
        <f>(O158-P158)/O158</f>
        <v>0.37519872813990462</v>
      </c>
      <c r="M158" s="20">
        <f>(O158-N158)/(O158-P158)</f>
        <v>0.37711864406779655</v>
      </c>
      <c r="N158" s="9">
        <v>54</v>
      </c>
      <c r="O158" s="9">
        <v>62.9</v>
      </c>
      <c r="P158" s="9">
        <v>39.299999999999997</v>
      </c>
      <c r="Q158" s="6"/>
      <c r="R158" s="17"/>
    </row>
    <row r="159" spans="1:18" s="3" customFormat="1" x14ac:dyDescent="0.3">
      <c r="A159" s="16" t="s">
        <v>48</v>
      </c>
      <c r="B159" s="22" t="s">
        <v>74</v>
      </c>
      <c r="C159" s="5"/>
      <c r="D159" s="5"/>
      <c r="E159" s="5"/>
      <c r="F159" s="23">
        <f t="shared" si="34"/>
        <v>2.1600000000000001E-2</v>
      </c>
      <c r="G159" s="5">
        <v>2.58</v>
      </c>
      <c r="H159" s="5">
        <v>0.42</v>
      </c>
      <c r="I159" s="57">
        <v>0.79</v>
      </c>
      <c r="J159" s="57">
        <v>17.84</v>
      </c>
      <c r="K159" s="57">
        <v>0.21</v>
      </c>
      <c r="L159" s="80">
        <f>(O159-P159)/O159</f>
        <v>0.39686970391785464</v>
      </c>
      <c r="M159" s="20">
        <f>(O159-N159)/(O159-P159)</f>
        <v>0.38658628485305196</v>
      </c>
      <c r="N159" s="9">
        <v>84.92</v>
      </c>
      <c r="O159" s="9">
        <v>100.31</v>
      </c>
      <c r="P159" s="9">
        <v>60.5</v>
      </c>
      <c r="Q159" s="6"/>
      <c r="R159" s="17"/>
    </row>
    <row r="160" spans="1:18" s="3" customFormat="1" x14ac:dyDescent="0.3">
      <c r="A160" s="16" t="s">
        <v>328</v>
      </c>
      <c r="B160" s="22" t="s">
        <v>329</v>
      </c>
      <c r="C160" s="5"/>
      <c r="D160" s="5"/>
      <c r="E160" s="5"/>
      <c r="F160" s="23">
        <f t="shared" si="34"/>
        <v>2.3200000000000002E-2</v>
      </c>
      <c r="G160" s="5">
        <v>2.91</v>
      </c>
      <c r="H160" s="5">
        <v>0.59</v>
      </c>
      <c r="I160" s="57">
        <v>0.94</v>
      </c>
      <c r="J160" s="57">
        <v>20.36</v>
      </c>
      <c r="K160" s="57">
        <v>0.03</v>
      </c>
      <c r="L160" s="80">
        <f t="shared" ref="L160:L166" si="35">(O160-P160)/O160</f>
        <v>0.53100940975192468</v>
      </c>
      <c r="M160" s="20">
        <f t="shared" ref="M160:M166" si="36">(O160-N160)/(O160-P160)</f>
        <v>0.53121224325412797</v>
      </c>
      <c r="N160" s="9">
        <v>33.57</v>
      </c>
      <c r="O160" s="9">
        <v>46.76</v>
      </c>
      <c r="P160" s="9">
        <v>21.93</v>
      </c>
      <c r="Q160" s="6"/>
      <c r="R160" s="17"/>
    </row>
    <row r="161" spans="1:18" x14ac:dyDescent="0.3">
      <c r="A161" s="16" t="s">
        <v>42</v>
      </c>
      <c r="B161" s="22" t="s">
        <v>43</v>
      </c>
      <c r="C161" s="5"/>
      <c r="D161" s="5"/>
      <c r="E161" s="5"/>
      <c r="F161" s="23">
        <f t="shared" si="34"/>
        <v>2.69E-2</v>
      </c>
      <c r="G161" s="5">
        <v>3.17</v>
      </c>
      <c r="H161" s="5">
        <v>0.48</v>
      </c>
      <c r="I161" s="57">
        <v>0.65</v>
      </c>
      <c r="J161" s="57">
        <v>19.54</v>
      </c>
      <c r="K161" s="57">
        <v>0.13</v>
      </c>
      <c r="L161" s="80">
        <f>(O161-P161)/O161</f>
        <v>0.40174066599394553</v>
      </c>
      <c r="M161" s="20">
        <f>(O161-N161)/(O161-P161)</f>
        <v>0.38174568288854022</v>
      </c>
      <c r="N161" s="9">
        <v>67.121399999999994</v>
      </c>
      <c r="O161" s="9">
        <v>79.28</v>
      </c>
      <c r="P161" s="9">
        <v>47.43</v>
      </c>
      <c r="Q161" s="6"/>
      <c r="R161" s="17"/>
    </row>
    <row r="162" spans="1:18" x14ac:dyDescent="0.3">
      <c r="A162" s="118" t="s">
        <v>44</v>
      </c>
      <c r="B162" s="76" t="s">
        <v>45</v>
      </c>
      <c r="C162" s="5"/>
      <c r="D162" s="5" t="s">
        <v>323</v>
      </c>
      <c r="E162" s="5" t="s">
        <v>155</v>
      </c>
      <c r="F162" s="68">
        <f t="shared" si="34"/>
        <v>3.8100000000000002E-2</v>
      </c>
      <c r="G162" s="5">
        <v>3.93</v>
      </c>
      <c r="H162" s="5">
        <v>0.12</v>
      </c>
      <c r="I162" s="57">
        <v>0.77</v>
      </c>
      <c r="J162" s="57">
        <v>17.93</v>
      </c>
      <c r="K162" s="57">
        <v>0.18</v>
      </c>
      <c r="L162" s="74">
        <f>(O162-P162)/O162</f>
        <v>0.40399678650331389</v>
      </c>
      <c r="M162" s="20">
        <f>(O162-N162)/(O162-P162)</f>
        <v>0.37211036539895598</v>
      </c>
      <c r="N162" s="9">
        <v>84.61</v>
      </c>
      <c r="O162" s="9">
        <v>99.58</v>
      </c>
      <c r="P162" s="9">
        <v>59.35</v>
      </c>
      <c r="Q162" s="6"/>
      <c r="R162" s="17"/>
    </row>
    <row r="163" spans="1:18" s="3" customFormat="1" x14ac:dyDescent="0.3">
      <c r="A163" s="16" t="s">
        <v>274</v>
      </c>
      <c r="B163" s="22" t="s">
        <v>275</v>
      </c>
      <c r="C163" s="5"/>
      <c r="D163" s="5"/>
      <c r="E163" s="5"/>
      <c r="F163" s="23">
        <f t="shared" si="34"/>
        <v>3.0299999999999997E-2</v>
      </c>
      <c r="G163" s="5">
        <v>3.11</v>
      </c>
      <c r="H163" s="5">
        <v>0.08</v>
      </c>
      <c r="I163" s="57">
        <v>0.84</v>
      </c>
      <c r="J163" s="57">
        <v>20.3</v>
      </c>
      <c r="K163" s="57">
        <v>0.2</v>
      </c>
      <c r="L163" s="80">
        <f t="shared" si="35"/>
        <v>0.42950369225485147</v>
      </c>
      <c r="M163" s="20">
        <f t="shared" si="36"/>
        <v>0.3738504598160734</v>
      </c>
      <c r="N163" s="9">
        <v>48.88</v>
      </c>
      <c r="O163" s="9">
        <v>58.23</v>
      </c>
      <c r="P163" s="9">
        <v>33.22</v>
      </c>
      <c r="Q163" s="6"/>
      <c r="R163" s="17"/>
    </row>
    <row r="164" spans="1:18" s="3" customFormat="1" x14ac:dyDescent="0.3">
      <c r="A164" s="16" t="s">
        <v>91</v>
      </c>
      <c r="B164" s="76" t="s">
        <v>92</v>
      </c>
      <c r="C164" s="5" t="s">
        <v>374</v>
      </c>
      <c r="D164" s="5" t="s">
        <v>323</v>
      </c>
      <c r="E164" s="5" t="s">
        <v>155</v>
      </c>
      <c r="F164" s="68">
        <f t="shared" si="34"/>
        <v>3.1899999999999998E-2</v>
      </c>
      <c r="G164" s="5">
        <v>3.19</v>
      </c>
      <c r="H164" s="5">
        <v>0</v>
      </c>
      <c r="I164" s="57"/>
      <c r="J164" s="57"/>
      <c r="K164" s="57"/>
      <c r="L164" s="74">
        <f>(O164-P164)/O164</f>
        <v>0.43813719320327249</v>
      </c>
      <c r="M164" s="20">
        <f>(O164-N164)/(O164-P164)</f>
        <v>-1.8170066072967532</v>
      </c>
      <c r="N164" s="9">
        <v>142.69999999999999</v>
      </c>
      <c r="O164" s="9">
        <v>79.45</v>
      </c>
      <c r="P164" s="9">
        <v>44.64</v>
      </c>
      <c r="Q164" s="6"/>
      <c r="R164" s="17"/>
    </row>
    <row r="165" spans="1:18" x14ac:dyDescent="0.3">
      <c r="A165" s="16" t="s">
        <v>18</v>
      </c>
      <c r="B165" s="22" t="s">
        <v>19</v>
      </c>
      <c r="C165" s="5" t="s">
        <v>375</v>
      </c>
      <c r="D165" s="5" t="s">
        <v>323</v>
      </c>
      <c r="E165" s="5"/>
      <c r="F165" s="23">
        <f t="shared" si="34"/>
        <v>8.1000000000000013E-3</v>
      </c>
      <c r="G165" s="5">
        <v>0.93</v>
      </c>
      <c r="H165" s="5">
        <v>0.12</v>
      </c>
      <c r="I165" s="57">
        <v>0.87</v>
      </c>
      <c r="J165" s="57">
        <v>17.64</v>
      </c>
      <c r="K165" s="57">
        <v>-0.03</v>
      </c>
      <c r="L165" s="80">
        <f>(O165-P165)/O165</f>
        <v>0.45536809815950924</v>
      </c>
      <c r="M165" s="20">
        <f>(O165-N165)/(O165-P165)</f>
        <v>0.40821825530481654</v>
      </c>
      <c r="N165" s="9">
        <v>53.08</v>
      </c>
      <c r="O165" s="9">
        <v>65.2</v>
      </c>
      <c r="P165" s="9">
        <v>35.51</v>
      </c>
      <c r="Q165" s="6"/>
      <c r="R165" s="17"/>
    </row>
    <row r="166" spans="1:18" s="3" customFormat="1" x14ac:dyDescent="0.3">
      <c r="A166" s="16" t="s">
        <v>219</v>
      </c>
      <c r="B166" s="22" t="s">
        <v>220</v>
      </c>
      <c r="C166" s="5"/>
      <c r="D166" s="5"/>
      <c r="E166" s="5"/>
      <c r="F166" s="23">
        <f t="shared" si="34"/>
        <v>0.84439999999999993</v>
      </c>
      <c r="G166" s="86">
        <v>84.44</v>
      </c>
      <c r="H166" s="5">
        <v>0</v>
      </c>
      <c r="I166" s="57">
        <v>0.9</v>
      </c>
      <c r="J166" s="57"/>
      <c r="K166" s="57"/>
      <c r="L166" s="80">
        <f t="shared" si="35"/>
        <v>0.5008347245409015</v>
      </c>
      <c r="M166" s="20">
        <f t="shared" si="36"/>
        <v>0.39333333333333353</v>
      </c>
      <c r="N166" s="9">
        <v>4.8099999999999996</v>
      </c>
      <c r="O166" s="9">
        <v>5.99</v>
      </c>
      <c r="P166" s="9">
        <v>2.99</v>
      </c>
      <c r="Q166" s="6"/>
      <c r="R166" s="17" t="s">
        <v>278</v>
      </c>
    </row>
    <row r="167" spans="1:18" s="3" customFormat="1" x14ac:dyDescent="0.3">
      <c r="A167" s="16" t="s">
        <v>170</v>
      </c>
      <c r="B167" s="76" t="s">
        <v>171</v>
      </c>
      <c r="C167" s="5"/>
      <c r="D167" s="5" t="s">
        <v>323</v>
      </c>
      <c r="E167" s="5" t="s">
        <v>155</v>
      </c>
      <c r="F167" s="68">
        <f t="shared" si="34"/>
        <v>7.7200000000000005E-2</v>
      </c>
      <c r="G167" s="5">
        <v>8.1300000000000008</v>
      </c>
      <c r="H167" s="5">
        <v>0.41</v>
      </c>
      <c r="I167" s="57">
        <v>1.66</v>
      </c>
      <c r="J167" s="57">
        <v>38.36</v>
      </c>
      <c r="K167" s="57">
        <v>-0.03</v>
      </c>
      <c r="L167" s="74">
        <f>(O167-P167)/O167</f>
        <v>0.74663835810332624</v>
      </c>
      <c r="M167" s="20">
        <f>(O167-N167)/(O167-P167)</f>
        <v>0.58720379146919444</v>
      </c>
      <c r="N167" s="9">
        <v>15.87</v>
      </c>
      <c r="O167" s="9">
        <v>28.26</v>
      </c>
      <c r="P167" s="9">
        <v>7.16</v>
      </c>
      <c r="Q167" s="6"/>
      <c r="R167" s="17"/>
    </row>
    <row r="168" spans="1:18" s="3" customFormat="1" x14ac:dyDescent="0.3">
      <c r="A168" s="16" t="s">
        <v>95</v>
      </c>
      <c r="B168" s="26" t="s">
        <v>99</v>
      </c>
      <c r="C168" s="27"/>
      <c r="D168" s="27"/>
      <c r="E168" s="27"/>
      <c r="F168" s="23">
        <f>(G168-H168) /100</f>
        <v>0.10529999999999999</v>
      </c>
      <c r="G168" s="27">
        <v>10.53</v>
      </c>
      <c r="H168" s="27">
        <v>0</v>
      </c>
      <c r="I168" s="60"/>
      <c r="J168" s="60"/>
      <c r="K168" s="60"/>
      <c r="L168" s="114">
        <f>(O168-P168)/O168</f>
        <v>0.79616817456093669</v>
      </c>
      <c r="M168" s="84">
        <f>(O168-N168)/(O168-P168)</f>
        <v>0.72860962566844911</v>
      </c>
      <c r="N168" s="56">
        <v>7.89</v>
      </c>
      <c r="O168" s="56">
        <v>18.79</v>
      </c>
      <c r="P168" s="56">
        <v>3.83</v>
      </c>
      <c r="Q168" s="27"/>
      <c r="R168" s="45"/>
    </row>
    <row r="169" spans="1:18" s="3" customFormat="1" x14ac:dyDescent="0.3">
      <c r="A169" s="16" t="s">
        <v>103</v>
      </c>
      <c r="B169" s="22" t="s">
        <v>117</v>
      </c>
      <c r="C169" s="5"/>
      <c r="D169" s="5"/>
      <c r="E169" s="5"/>
      <c r="F169" s="23">
        <f>(G169-H169) /100</f>
        <v>4.4900000000000002E-2</v>
      </c>
      <c r="G169" s="5">
        <v>7</v>
      </c>
      <c r="H169" s="5">
        <v>2.5099999999999998</v>
      </c>
      <c r="I169" s="57">
        <v>1.42</v>
      </c>
      <c r="J169" s="57">
        <v>28.2</v>
      </c>
      <c r="K169" s="57">
        <v>-0.08</v>
      </c>
      <c r="L169" s="80">
        <f>(O169-P169)/O169</f>
        <v>0.86177777777777775</v>
      </c>
      <c r="M169" s="20">
        <f>(O169-N169)/(O169-P169)</f>
        <v>0.77823620422898399</v>
      </c>
      <c r="N169" s="9">
        <v>7.41</v>
      </c>
      <c r="O169" s="9">
        <v>22.5</v>
      </c>
      <c r="P169" s="9">
        <v>3.11</v>
      </c>
      <c r="Q169" s="6"/>
      <c r="R169" s="17" t="s">
        <v>104</v>
      </c>
    </row>
    <row r="170" spans="1:18" s="3" customFormat="1" x14ac:dyDescent="0.3">
      <c r="A170" s="16" t="s">
        <v>49</v>
      </c>
      <c r="B170" s="22" t="s">
        <v>75</v>
      </c>
      <c r="C170" s="5"/>
      <c r="D170" s="5"/>
      <c r="E170" s="5"/>
      <c r="F170" s="23">
        <f>(G170-H170) /100</f>
        <v>6.0400000000000002E-2</v>
      </c>
      <c r="G170" s="5">
        <v>6.04</v>
      </c>
      <c r="H170" s="5">
        <v>0</v>
      </c>
      <c r="I170" s="57"/>
      <c r="J170" s="57"/>
      <c r="K170" s="57"/>
      <c r="L170" s="80">
        <f>(O170-P170)/O170</f>
        <v>0.90974272458878114</v>
      </c>
      <c r="M170" s="20">
        <f>(O170-N170)/(O170-P170)</f>
        <v>0.68270746407046823</v>
      </c>
      <c r="N170" s="9">
        <v>8.984</v>
      </c>
      <c r="O170" s="9">
        <v>23.71</v>
      </c>
      <c r="P170" s="9">
        <v>2.14</v>
      </c>
      <c r="Q170" s="6"/>
      <c r="R170" s="17"/>
    </row>
    <row r="171" spans="1:18" s="3" customFormat="1" x14ac:dyDescent="0.3">
      <c r="A171" s="16"/>
      <c r="B171" s="22"/>
      <c r="C171" s="5"/>
      <c r="D171" s="5"/>
      <c r="E171" s="5"/>
      <c r="F171" s="23"/>
      <c r="G171" s="5"/>
      <c r="H171" s="5"/>
      <c r="I171" s="57"/>
      <c r="J171" s="57"/>
      <c r="K171" s="57"/>
      <c r="L171" s="80"/>
      <c r="M171" s="20"/>
      <c r="N171" s="9"/>
      <c r="O171" s="9"/>
      <c r="P171" s="9"/>
      <c r="Q171" s="6"/>
      <c r="R171" s="17"/>
    </row>
    <row r="172" spans="1:18" s="3" customFormat="1" ht="15" thickBot="1" x14ac:dyDescent="0.35">
      <c r="A172" s="19"/>
      <c r="B172" s="34"/>
      <c r="C172" s="13"/>
      <c r="D172" s="13"/>
      <c r="E172" s="13"/>
      <c r="F172" s="33"/>
      <c r="G172" s="13"/>
      <c r="H172" s="13"/>
      <c r="I172" s="59"/>
      <c r="J172" s="59"/>
      <c r="K172" s="59"/>
      <c r="L172" s="81"/>
      <c r="M172" s="85"/>
      <c r="N172" s="18"/>
      <c r="O172" s="18"/>
      <c r="P172" s="18"/>
      <c r="Q172" s="14"/>
      <c r="R172" s="15"/>
    </row>
    <row r="173" spans="1:18" s="128" customFormat="1" ht="15" thickTop="1" x14ac:dyDescent="0.3">
      <c r="A173" s="130"/>
      <c r="B173" s="91"/>
      <c r="C173" s="92"/>
      <c r="D173" s="92"/>
      <c r="E173" s="92"/>
      <c r="F173" s="93"/>
      <c r="G173" s="92"/>
      <c r="H173" s="92"/>
      <c r="I173" s="96"/>
      <c r="J173" s="96"/>
      <c r="K173" s="96"/>
      <c r="L173" s="94"/>
      <c r="M173" s="94"/>
      <c r="N173" s="71"/>
      <c r="O173" s="71"/>
      <c r="P173" s="71"/>
      <c r="Q173" s="95"/>
      <c r="R173" s="95"/>
    </row>
    <row r="174" spans="1:18" s="128" customFormat="1" x14ac:dyDescent="0.3">
      <c r="A174" s="127"/>
      <c r="B174" s="91"/>
      <c r="C174" s="92"/>
      <c r="D174" s="92"/>
      <c r="E174" s="92"/>
      <c r="F174" s="93"/>
      <c r="G174" s="92"/>
      <c r="H174" s="92"/>
      <c r="I174" s="96"/>
      <c r="J174" s="96"/>
      <c r="K174" s="96"/>
      <c r="L174" s="94"/>
      <c r="M174" s="94"/>
      <c r="N174" s="71"/>
      <c r="O174" s="71"/>
      <c r="P174" s="71"/>
      <c r="Q174" s="95"/>
      <c r="R174" s="95"/>
    </row>
    <row r="175" spans="1:18" s="128" customFormat="1" ht="15" thickBot="1" x14ac:dyDescent="0.35">
      <c r="A175" s="127"/>
      <c r="B175" s="91"/>
      <c r="C175" s="92"/>
      <c r="D175" s="92"/>
      <c r="E175" s="92"/>
      <c r="F175" s="93"/>
      <c r="G175" s="92"/>
      <c r="H175" s="92"/>
      <c r="I175" s="96"/>
      <c r="J175" s="96"/>
      <c r="K175" s="96"/>
      <c r="L175" s="129"/>
      <c r="M175" s="129"/>
      <c r="N175" s="71"/>
      <c r="O175" s="71"/>
      <c r="P175" s="71"/>
      <c r="Q175" s="95"/>
      <c r="R175" s="95"/>
    </row>
    <row r="176" spans="1:18" s="79" customFormat="1" ht="18.600000000000001" thickTop="1" x14ac:dyDescent="0.35">
      <c r="A176" s="220" t="s">
        <v>331</v>
      </c>
      <c r="B176" s="221"/>
      <c r="C176" s="221"/>
      <c r="D176" s="221"/>
      <c r="E176" s="221"/>
      <c r="F176" s="221"/>
      <c r="G176" s="221"/>
      <c r="H176" s="221"/>
      <c r="I176" s="221"/>
      <c r="J176" s="221"/>
      <c r="K176" s="221"/>
      <c r="L176" s="221"/>
      <c r="M176" s="221"/>
      <c r="N176" s="221"/>
      <c r="O176" s="221"/>
      <c r="P176" s="221"/>
      <c r="Q176" s="221"/>
      <c r="R176" s="222"/>
    </row>
    <row r="177" spans="1:19" s="3" customFormat="1" x14ac:dyDescent="0.3">
      <c r="A177" s="16"/>
      <c r="B177" s="22"/>
      <c r="C177" s="5"/>
      <c r="D177" s="5"/>
      <c r="E177" s="5"/>
      <c r="F177" s="21"/>
      <c r="G177" s="5"/>
      <c r="H177" s="5"/>
      <c r="I177" s="25"/>
      <c r="J177" s="25"/>
      <c r="K177" s="25"/>
      <c r="L177" s="80"/>
      <c r="M177" s="20"/>
      <c r="N177" s="9"/>
      <c r="O177" s="9"/>
      <c r="P177" s="9"/>
      <c r="Q177" s="6"/>
      <c r="R177" s="17"/>
    </row>
    <row r="178" spans="1:19" s="3" customFormat="1" x14ac:dyDescent="0.3">
      <c r="A178" s="16" t="s">
        <v>245</v>
      </c>
      <c r="B178" s="88" t="s">
        <v>248</v>
      </c>
      <c r="C178" s="27" t="s">
        <v>375</v>
      </c>
      <c r="D178" s="27" t="s">
        <v>196</v>
      </c>
      <c r="E178" s="27" t="s">
        <v>380</v>
      </c>
      <c r="F178" s="23">
        <f t="shared" ref="F178:F188" si="37">(G178-H178) /100</f>
        <v>-7.4999999999999997E-3</v>
      </c>
      <c r="G178" s="5">
        <v>0</v>
      </c>
      <c r="H178" s="5">
        <v>0.75</v>
      </c>
      <c r="I178" s="43">
        <v>1.58</v>
      </c>
      <c r="J178" s="43">
        <v>38.380000000000003</v>
      </c>
      <c r="K178" s="43">
        <v>1.22</v>
      </c>
      <c r="L178" s="113">
        <f>(O178-P178)/O178</f>
        <v>0.36224489795918369</v>
      </c>
      <c r="M178" s="126">
        <f t="shared" ref="M178:M188" si="38">(O178-N178)/(O178-P178)</f>
        <v>-10.21361502347418</v>
      </c>
      <c r="N178" s="56">
        <v>110.54</v>
      </c>
      <c r="O178" s="56">
        <v>23.52</v>
      </c>
      <c r="P178" s="56">
        <v>15</v>
      </c>
      <c r="Q178" s="27" t="s">
        <v>250</v>
      </c>
      <c r="R178" s="45" t="s">
        <v>249</v>
      </c>
    </row>
    <row r="179" spans="1:19" s="3" customFormat="1" x14ac:dyDescent="0.3">
      <c r="A179" s="16" t="s">
        <v>246</v>
      </c>
      <c r="B179" s="88" t="s">
        <v>251</v>
      </c>
      <c r="C179" s="27" t="s">
        <v>374</v>
      </c>
      <c r="D179" s="27"/>
      <c r="E179" s="27" t="s">
        <v>380</v>
      </c>
      <c r="F179" s="23">
        <f t="shared" si="37"/>
        <v>8.8999999999999982E-3</v>
      </c>
      <c r="G179" s="5">
        <v>1.64</v>
      </c>
      <c r="H179" s="5">
        <v>0.75</v>
      </c>
      <c r="I179" s="43">
        <v>1.66</v>
      </c>
      <c r="J179" s="43">
        <v>35.549999999999997</v>
      </c>
      <c r="K179" s="43">
        <v>1.22</v>
      </c>
      <c r="L179" s="113">
        <f>(O179-P179)/O179</f>
        <v>0.1257453151618399</v>
      </c>
      <c r="M179" s="126">
        <f t="shared" si="38"/>
        <v>-4.416596104995766</v>
      </c>
      <c r="N179" s="56">
        <v>146.08000000000001</v>
      </c>
      <c r="O179" s="56">
        <v>93.92</v>
      </c>
      <c r="P179" s="56">
        <v>82.11</v>
      </c>
      <c r="Q179" s="27" t="s">
        <v>252</v>
      </c>
      <c r="R179" s="45"/>
    </row>
    <row r="180" spans="1:19" s="3" customFormat="1" x14ac:dyDescent="0.3">
      <c r="A180" s="16" t="s">
        <v>254</v>
      </c>
      <c r="B180" s="88" t="s">
        <v>255</v>
      </c>
      <c r="C180" s="27" t="s">
        <v>375</v>
      </c>
      <c r="D180" s="27" t="s">
        <v>296</v>
      </c>
      <c r="E180" s="27" t="s">
        <v>380</v>
      </c>
      <c r="F180" s="23">
        <f t="shared" si="37"/>
        <v>1.0999999999999998E-3</v>
      </c>
      <c r="G180" s="5">
        <v>0.86</v>
      </c>
      <c r="H180" s="5">
        <v>0.75</v>
      </c>
      <c r="I180" s="43">
        <v>1.4</v>
      </c>
      <c r="J180" s="43">
        <v>28.74</v>
      </c>
      <c r="K180" s="43">
        <v>0.96</v>
      </c>
      <c r="L180" s="113">
        <f>(O180-P180)/O180</f>
        <v>0.39050500349080747</v>
      </c>
      <c r="M180" s="126">
        <f t="shared" si="38"/>
        <v>-2.8367103694874851</v>
      </c>
      <c r="N180" s="56">
        <v>90.57</v>
      </c>
      <c r="O180" s="56">
        <v>42.97</v>
      </c>
      <c r="P180" s="56">
        <v>26.19</v>
      </c>
      <c r="Q180" s="27" t="s">
        <v>256</v>
      </c>
      <c r="R180" s="45"/>
    </row>
    <row r="181" spans="1:19" s="3" customFormat="1" x14ac:dyDescent="0.3">
      <c r="A181" s="16" t="s">
        <v>247</v>
      </c>
      <c r="B181" s="88" t="s">
        <v>253</v>
      </c>
      <c r="C181" s="27" t="s">
        <v>375</v>
      </c>
      <c r="D181" s="27" t="s">
        <v>296</v>
      </c>
      <c r="E181" s="27" t="s">
        <v>380</v>
      </c>
      <c r="F181" s="23">
        <f t="shared" si="37"/>
        <v>5.1000000000000004E-3</v>
      </c>
      <c r="G181" s="5">
        <v>1.3</v>
      </c>
      <c r="H181" s="5">
        <v>0.79</v>
      </c>
      <c r="I181" s="43">
        <v>1.48</v>
      </c>
      <c r="J181" s="43">
        <v>31.37</v>
      </c>
      <c r="K181" s="43">
        <v>1.44</v>
      </c>
      <c r="L181" s="113">
        <f>(O181-P181)/O181</f>
        <v>0.42705532757888776</v>
      </c>
      <c r="M181" s="126">
        <f t="shared" si="38"/>
        <v>-3.1192842942345926</v>
      </c>
      <c r="N181" s="56">
        <v>164.81</v>
      </c>
      <c r="O181" s="56">
        <v>70.67</v>
      </c>
      <c r="P181" s="56">
        <v>40.49</v>
      </c>
      <c r="Q181" s="27"/>
      <c r="R181" s="45"/>
    </row>
    <row r="182" spans="1:19" x14ac:dyDescent="0.3">
      <c r="A182" s="16" t="s">
        <v>31</v>
      </c>
      <c r="B182" s="22" t="s">
        <v>32</v>
      </c>
      <c r="C182" s="5"/>
      <c r="D182" s="5"/>
      <c r="E182" s="5"/>
      <c r="F182" s="23">
        <f t="shared" si="37"/>
        <v>1.95E-2</v>
      </c>
      <c r="G182" s="5">
        <v>2.46</v>
      </c>
      <c r="H182" s="5">
        <v>0.51</v>
      </c>
      <c r="I182" s="57">
        <v>0.99</v>
      </c>
      <c r="J182" s="57">
        <v>17.22</v>
      </c>
      <c r="K182" s="57">
        <v>-0.21</v>
      </c>
      <c r="L182" s="80">
        <f>(O182-P182)/O182</f>
        <v>0.55450022614201722</v>
      </c>
      <c r="M182" s="20">
        <f t="shared" si="38"/>
        <v>0.55464926590538333</v>
      </c>
      <c r="N182" s="9">
        <v>30.62</v>
      </c>
      <c r="O182" s="9">
        <v>44.22</v>
      </c>
      <c r="P182" s="9">
        <v>19.7</v>
      </c>
      <c r="Q182" s="6"/>
      <c r="R182" s="17"/>
    </row>
    <row r="183" spans="1:19" s="3" customFormat="1" x14ac:dyDescent="0.3">
      <c r="A183" s="16" t="s">
        <v>229</v>
      </c>
      <c r="B183" s="7" t="s">
        <v>230</v>
      </c>
      <c r="C183" s="5" t="s">
        <v>375</v>
      </c>
      <c r="D183" s="5"/>
      <c r="E183" s="5" t="s">
        <v>380</v>
      </c>
      <c r="F183" s="23">
        <f t="shared" si="37"/>
        <v>-1.1999999999999999E-3</v>
      </c>
      <c r="G183" s="5">
        <v>0.34</v>
      </c>
      <c r="H183" s="5">
        <v>0.46</v>
      </c>
      <c r="I183" s="57">
        <v>1.19</v>
      </c>
      <c r="J183" s="57">
        <v>27.89</v>
      </c>
      <c r="K183" s="57">
        <v>1.32</v>
      </c>
      <c r="L183" s="80">
        <f t="shared" ref="L183:L188" si="39">(O183-P183)/O183</f>
        <v>0.67334035827186511</v>
      </c>
      <c r="M183" s="20">
        <f t="shared" si="38"/>
        <v>-1.089201877934272</v>
      </c>
      <c r="N183" s="10">
        <v>32.9</v>
      </c>
      <c r="O183" s="10">
        <v>18.98</v>
      </c>
      <c r="P183" s="10">
        <v>6.2</v>
      </c>
      <c r="Q183" s="6" t="s">
        <v>235</v>
      </c>
      <c r="R183" s="17"/>
    </row>
    <row r="184" spans="1:19" x14ac:dyDescent="0.3">
      <c r="A184" s="16" t="s">
        <v>188</v>
      </c>
      <c r="B184" s="26" t="s">
        <v>189</v>
      </c>
      <c r="C184" s="27" t="s">
        <v>375</v>
      </c>
      <c r="D184" s="27"/>
      <c r="E184" s="27" t="s">
        <v>381</v>
      </c>
      <c r="F184" s="23">
        <f t="shared" si="37"/>
        <v>-6.0000000000000001E-3</v>
      </c>
      <c r="G184" s="27">
        <v>0</v>
      </c>
      <c r="H184" s="27">
        <v>0.6</v>
      </c>
      <c r="I184" s="43"/>
      <c r="J184" s="43"/>
      <c r="K184" s="43"/>
      <c r="L184" s="113">
        <f>(O184-P184)/O184</f>
        <v>0.67559009786989066</v>
      </c>
      <c r="M184" s="126">
        <f t="shared" si="38"/>
        <v>0.53216872603323395</v>
      </c>
      <c r="N184" s="56">
        <v>22.25</v>
      </c>
      <c r="O184" s="56">
        <v>34.74</v>
      </c>
      <c r="P184" s="56">
        <v>11.27</v>
      </c>
      <c r="Q184" s="27"/>
      <c r="R184" s="45"/>
    </row>
    <row r="185" spans="1:19" s="3" customFormat="1" x14ac:dyDescent="0.3">
      <c r="A185" s="16" t="s">
        <v>231</v>
      </c>
      <c r="B185" s="7" t="s">
        <v>232</v>
      </c>
      <c r="C185" s="5" t="s">
        <v>375</v>
      </c>
      <c r="D185" s="5"/>
      <c r="E185" s="5" t="s">
        <v>381</v>
      </c>
      <c r="F185" s="23">
        <f t="shared" si="37"/>
        <v>-2.8999999999999998E-3</v>
      </c>
      <c r="G185" s="5">
        <v>0.31</v>
      </c>
      <c r="H185" s="5">
        <v>0.6</v>
      </c>
      <c r="I185" s="57">
        <v>1.65</v>
      </c>
      <c r="J185" s="57">
        <v>35.25</v>
      </c>
      <c r="K185" s="57">
        <v>1.23</v>
      </c>
      <c r="L185" s="80">
        <f t="shared" si="39"/>
        <v>0.52581898945030547</v>
      </c>
      <c r="M185" s="20">
        <f t="shared" si="38"/>
        <v>-7.2544878563885922</v>
      </c>
      <c r="N185" s="10">
        <v>86.71</v>
      </c>
      <c r="O185" s="10">
        <v>18.010000000000002</v>
      </c>
      <c r="P185" s="10">
        <v>8.5399999999999991</v>
      </c>
      <c r="Q185" s="5" t="s">
        <v>236</v>
      </c>
      <c r="R185" s="17"/>
    </row>
    <row r="186" spans="1:19" s="3" customFormat="1" x14ac:dyDescent="0.3">
      <c r="A186" s="16" t="s">
        <v>238</v>
      </c>
      <c r="B186" s="7" t="s">
        <v>239</v>
      </c>
      <c r="C186" s="5" t="s">
        <v>375</v>
      </c>
      <c r="D186" s="5" t="s">
        <v>293</v>
      </c>
      <c r="E186" s="5" t="s">
        <v>380</v>
      </c>
      <c r="F186" s="23">
        <f t="shared" si="37"/>
        <v>-4.1999999999999989E-3</v>
      </c>
      <c r="G186" s="5">
        <v>0.28000000000000003</v>
      </c>
      <c r="H186" s="5">
        <v>0.7</v>
      </c>
      <c r="I186" s="57">
        <v>1.78</v>
      </c>
      <c r="J186" s="57">
        <v>40.42</v>
      </c>
      <c r="K186" s="57">
        <v>1.28</v>
      </c>
      <c r="L186" s="80">
        <f>(O186-P186)/O186</f>
        <v>0.69702276707530642</v>
      </c>
      <c r="M186" s="20">
        <f t="shared" si="38"/>
        <v>-0.80778894472361806</v>
      </c>
      <c r="N186" s="10">
        <v>89.25</v>
      </c>
      <c r="O186" s="10">
        <v>57.1</v>
      </c>
      <c r="P186" s="10">
        <v>17.3</v>
      </c>
      <c r="Q186" s="6" t="s">
        <v>240</v>
      </c>
      <c r="R186" s="17"/>
    </row>
    <row r="187" spans="1:19" s="3" customFormat="1" x14ac:dyDescent="0.3">
      <c r="A187" s="16" t="s">
        <v>233</v>
      </c>
      <c r="B187" s="7" t="s">
        <v>234</v>
      </c>
      <c r="C187" s="5" t="s">
        <v>375</v>
      </c>
      <c r="D187" s="5"/>
      <c r="E187" s="5" t="s">
        <v>381</v>
      </c>
      <c r="F187" s="23">
        <f t="shared" si="37"/>
        <v>-6.0000000000000001E-3</v>
      </c>
      <c r="G187" s="5">
        <v>0.09</v>
      </c>
      <c r="H187" s="5">
        <v>0.69</v>
      </c>
      <c r="I187" s="57">
        <v>1.49</v>
      </c>
      <c r="J187" s="57">
        <v>39.71</v>
      </c>
      <c r="K187" s="57">
        <v>1.23</v>
      </c>
      <c r="L187" s="80">
        <f t="shared" si="39"/>
        <v>0.86233624454148472</v>
      </c>
      <c r="M187" s="20">
        <f t="shared" si="38"/>
        <v>-0.37359159387264218</v>
      </c>
      <c r="N187" s="10">
        <v>121.11</v>
      </c>
      <c r="O187" s="10">
        <v>91.6</v>
      </c>
      <c r="P187" s="10">
        <v>12.61</v>
      </c>
      <c r="Q187" s="6" t="s">
        <v>237</v>
      </c>
      <c r="R187" s="17"/>
    </row>
    <row r="188" spans="1:19" s="3" customFormat="1" x14ac:dyDescent="0.3">
      <c r="A188" s="16" t="s">
        <v>387</v>
      </c>
      <c r="B188" s="7" t="s">
        <v>388</v>
      </c>
      <c r="C188" s="5" t="s">
        <v>375</v>
      </c>
      <c r="D188" s="5" t="s">
        <v>293</v>
      </c>
      <c r="E188" s="5" t="s">
        <v>381</v>
      </c>
      <c r="F188" s="23">
        <f t="shared" si="37"/>
        <v>2.9000000000000002E-3</v>
      </c>
      <c r="G188" s="5">
        <v>0.92</v>
      </c>
      <c r="H188" s="5">
        <v>0.63</v>
      </c>
      <c r="I188" s="57">
        <v>1.56</v>
      </c>
      <c r="J188" s="57">
        <v>31.3</v>
      </c>
      <c r="K188" s="57">
        <v>0.04</v>
      </c>
      <c r="L188" s="80">
        <f t="shared" si="39"/>
        <v>0.63583695427270837</v>
      </c>
      <c r="M188" s="20">
        <f t="shared" si="38"/>
        <v>0.21965506020175726</v>
      </c>
      <c r="N188" s="10">
        <v>41.58</v>
      </c>
      <c r="O188" s="10">
        <v>48.33</v>
      </c>
      <c r="P188" s="10">
        <v>17.600000000000001</v>
      </c>
      <c r="Q188" s="6"/>
      <c r="R188" s="17"/>
    </row>
    <row r="189" spans="1:19" s="3" customFormat="1" x14ac:dyDescent="0.3">
      <c r="A189" s="16"/>
      <c r="B189" s="22"/>
      <c r="C189" s="5"/>
      <c r="D189" s="5"/>
      <c r="E189" s="5"/>
      <c r="F189" s="21"/>
      <c r="G189" s="5"/>
      <c r="H189" s="5"/>
      <c r="I189" s="25"/>
      <c r="J189" s="25"/>
      <c r="K189" s="25"/>
      <c r="L189" s="80"/>
      <c r="M189" s="20"/>
      <c r="N189" s="9"/>
      <c r="O189" s="9"/>
      <c r="P189" s="9"/>
      <c r="Q189" s="6"/>
      <c r="R189" s="17"/>
    </row>
    <row r="190" spans="1:19" s="3" customFormat="1" ht="15" thickBot="1" x14ac:dyDescent="0.35">
      <c r="A190" s="19"/>
      <c r="B190" s="34"/>
      <c r="C190" s="13"/>
      <c r="D190" s="13"/>
      <c r="E190" s="13"/>
      <c r="F190" s="97"/>
      <c r="G190" s="13"/>
      <c r="H190" s="13"/>
      <c r="I190" s="98"/>
      <c r="J190" s="98"/>
      <c r="K190" s="98"/>
      <c r="L190" s="81"/>
      <c r="M190" s="85"/>
      <c r="N190" s="18"/>
      <c r="O190" s="18"/>
      <c r="P190" s="18"/>
      <c r="Q190" s="14"/>
      <c r="R190" s="15"/>
    </row>
    <row r="191" spans="1:19" s="3" customFormat="1" ht="15" thickTop="1" x14ac:dyDescent="0.3">
      <c r="A191" s="131"/>
      <c r="B191" s="132"/>
      <c r="C191" s="133"/>
      <c r="D191" s="133"/>
      <c r="E191" s="133"/>
      <c r="F191" s="134"/>
      <c r="G191" s="133"/>
      <c r="H191" s="133"/>
      <c r="I191" s="135"/>
      <c r="J191" s="135"/>
      <c r="K191" s="135"/>
      <c r="L191" s="136"/>
      <c r="M191" s="136"/>
      <c r="N191" s="137"/>
      <c r="O191" s="137"/>
      <c r="P191" s="137"/>
      <c r="Q191" s="138"/>
      <c r="R191" s="138"/>
      <c r="S191" s="128"/>
    </row>
    <row r="192" spans="1:19" s="3" customFormat="1" ht="15" thickBot="1" x14ac:dyDescent="0.35">
      <c r="A192" s="139"/>
      <c r="B192" s="140"/>
      <c r="C192" s="141"/>
      <c r="D192" s="141"/>
      <c r="E192" s="141"/>
      <c r="F192" s="142"/>
      <c r="G192" s="141"/>
      <c r="H192" s="141"/>
      <c r="I192" s="143"/>
      <c r="J192" s="143"/>
      <c r="K192" s="143"/>
      <c r="L192" s="144"/>
      <c r="M192" s="144"/>
      <c r="N192" s="145"/>
      <c r="O192" s="145"/>
      <c r="P192" s="145"/>
      <c r="Q192" s="146"/>
      <c r="R192" s="146"/>
      <c r="S192" s="128"/>
    </row>
    <row r="193" spans="1:18" s="79" customFormat="1" ht="18.600000000000001" thickTop="1" x14ac:dyDescent="0.35">
      <c r="A193" s="220" t="s">
        <v>332</v>
      </c>
      <c r="B193" s="221"/>
      <c r="C193" s="221"/>
      <c r="D193" s="221"/>
      <c r="E193" s="221"/>
      <c r="F193" s="221"/>
      <c r="G193" s="221"/>
      <c r="H193" s="221"/>
      <c r="I193" s="221"/>
      <c r="J193" s="221"/>
      <c r="K193" s="221"/>
      <c r="L193" s="221"/>
      <c r="M193" s="221"/>
      <c r="N193" s="221"/>
      <c r="O193" s="221"/>
      <c r="P193" s="221"/>
      <c r="Q193" s="221"/>
      <c r="R193" s="222"/>
    </row>
    <row r="194" spans="1:18" s="3" customFormat="1" x14ac:dyDescent="0.3">
      <c r="A194" s="16"/>
      <c r="B194" s="26"/>
      <c r="C194" s="27"/>
      <c r="D194" s="27"/>
      <c r="E194" s="27"/>
      <c r="F194" s="23"/>
      <c r="G194" s="27"/>
      <c r="H194" s="27"/>
      <c r="I194" s="43"/>
      <c r="J194" s="43"/>
      <c r="K194" s="43"/>
      <c r="L194" s="113"/>
      <c r="M194" s="82"/>
      <c r="N194" s="56"/>
      <c r="O194" s="56"/>
      <c r="P194" s="56"/>
      <c r="Q194" s="27"/>
      <c r="R194" s="45"/>
    </row>
    <row r="195" spans="1:18" s="3" customFormat="1" x14ac:dyDescent="0.3">
      <c r="A195" s="16" t="s">
        <v>202</v>
      </c>
      <c r="B195" s="88" t="s">
        <v>203</v>
      </c>
      <c r="C195" s="27" t="s">
        <v>13</v>
      </c>
      <c r="D195" s="27" t="s">
        <v>196</v>
      </c>
      <c r="E195" s="27" t="s">
        <v>155</v>
      </c>
      <c r="F195" s="23">
        <f t="shared" ref="F195:F203" si="40">(G195-H195) /100</f>
        <v>4.6900000000000004E-2</v>
      </c>
      <c r="G195" s="5">
        <v>4.6900000000000004</v>
      </c>
      <c r="H195" s="5">
        <v>0</v>
      </c>
      <c r="I195" s="43">
        <v>0.75</v>
      </c>
      <c r="J195" s="43"/>
      <c r="K195" s="43"/>
      <c r="L195" s="113">
        <f>(O195-P195)/O195</f>
        <v>0.5021452407436835</v>
      </c>
      <c r="M195" s="82">
        <f>(O195-N195)/(O195-P195)</f>
        <v>0.23734177215189872</v>
      </c>
      <c r="N195" s="56">
        <v>110.86</v>
      </c>
      <c r="O195" s="56">
        <v>125.86</v>
      </c>
      <c r="P195" s="56">
        <v>62.66</v>
      </c>
      <c r="Q195" s="27"/>
      <c r="R195" s="45"/>
    </row>
    <row r="196" spans="1:18" s="3" customFormat="1" x14ac:dyDescent="0.3">
      <c r="A196" s="16" t="s">
        <v>193</v>
      </c>
      <c r="B196" s="88" t="s">
        <v>195</v>
      </c>
      <c r="C196" s="27" t="s">
        <v>13</v>
      </c>
      <c r="D196" s="27" t="s">
        <v>196</v>
      </c>
      <c r="E196" s="27" t="s">
        <v>380</v>
      </c>
      <c r="F196" s="23">
        <f t="shared" si="40"/>
        <v>1.6E-2</v>
      </c>
      <c r="G196" s="5">
        <v>1.6</v>
      </c>
      <c r="H196" s="5">
        <v>0</v>
      </c>
      <c r="I196" s="43"/>
      <c r="J196" s="43"/>
      <c r="K196" s="43"/>
      <c r="L196" s="113">
        <f>(O196-P196)/O196</f>
        <v>0.26500811249323958</v>
      </c>
      <c r="M196" s="82">
        <f>(O196-N196)/(O196-P196)</f>
        <v>-0.83224489795918366</v>
      </c>
      <c r="N196" s="56">
        <v>112.84</v>
      </c>
      <c r="O196" s="56">
        <v>92.45</v>
      </c>
      <c r="P196" s="56">
        <v>67.95</v>
      </c>
      <c r="Q196" s="27"/>
      <c r="R196" s="45"/>
    </row>
    <row r="197" spans="1:18" s="3" customFormat="1" x14ac:dyDescent="0.3">
      <c r="A197" s="16" t="s">
        <v>194</v>
      </c>
      <c r="B197" s="26" t="s">
        <v>197</v>
      </c>
      <c r="C197" s="27" t="s">
        <v>374</v>
      </c>
      <c r="D197" s="27" t="s">
        <v>196</v>
      </c>
      <c r="E197" s="27" t="s">
        <v>381</v>
      </c>
      <c r="F197" s="23">
        <f t="shared" si="40"/>
        <v>0</v>
      </c>
      <c r="G197" s="5">
        <v>0</v>
      </c>
      <c r="H197" s="5">
        <v>0</v>
      </c>
      <c r="I197" s="43">
        <v>1.65</v>
      </c>
      <c r="J197" s="43"/>
      <c r="K197" s="43"/>
      <c r="L197" s="113">
        <f>(O197-P197)/O197</f>
        <v>0.9954469261088208</v>
      </c>
      <c r="M197" s="82">
        <f>(O197-N197)/(O197-P197)</f>
        <v>0.97191944476049597</v>
      </c>
      <c r="N197" s="56">
        <v>14.35</v>
      </c>
      <c r="O197" s="56">
        <v>441.46</v>
      </c>
      <c r="P197" s="56">
        <v>2.0099999999999998</v>
      </c>
      <c r="Q197" s="27"/>
      <c r="R197" s="45"/>
    </row>
    <row r="198" spans="1:18" s="3" customFormat="1" x14ac:dyDescent="0.3">
      <c r="A198" s="16" t="s">
        <v>209</v>
      </c>
      <c r="B198" s="26" t="s">
        <v>210</v>
      </c>
      <c r="C198" s="27" t="s">
        <v>13</v>
      </c>
      <c r="D198" s="27"/>
      <c r="E198" s="27"/>
      <c r="F198" s="23">
        <f t="shared" si="40"/>
        <v>0</v>
      </c>
      <c r="G198" s="5">
        <v>0</v>
      </c>
      <c r="H198" s="5">
        <v>0</v>
      </c>
      <c r="I198" s="43"/>
      <c r="J198" s="43"/>
      <c r="K198" s="43"/>
      <c r="L198" s="113">
        <f>(O198-P198)/O198</f>
        <v>0.80047079923775366</v>
      </c>
      <c r="M198" s="82">
        <f>(O198-N198)/(O198-P198)</f>
        <v>0.67276291835877333</v>
      </c>
      <c r="N198" s="56">
        <v>205.84</v>
      </c>
      <c r="O198" s="56">
        <v>446.05</v>
      </c>
      <c r="P198" s="56">
        <v>89</v>
      </c>
      <c r="Q198" s="27"/>
      <c r="R198" s="45"/>
    </row>
    <row r="199" spans="1:18" x14ac:dyDescent="0.3">
      <c r="A199" s="16" t="s">
        <v>410</v>
      </c>
      <c r="B199" s="26" t="s">
        <v>51</v>
      </c>
      <c r="C199" s="27" t="s">
        <v>13</v>
      </c>
      <c r="D199" s="27" t="s">
        <v>292</v>
      </c>
      <c r="E199" s="27" t="s">
        <v>380</v>
      </c>
      <c r="F199" s="23">
        <f t="shared" si="40"/>
        <v>0</v>
      </c>
      <c r="G199" s="27">
        <v>0</v>
      </c>
      <c r="H199" s="27">
        <v>0</v>
      </c>
      <c r="I199" s="43"/>
      <c r="J199" s="43"/>
      <c r="K199" s="43"/>
      <c r="L199" s="113">
        <f t="shared" ref="L199:L217" si="41">(O199-P199)/O199</f>
        <v>0.27878761711497785</v>
      </c>
      <c r="M199" s="82">
        <f t="shared" ref="M199:M217" si="42">(O199-N199)/(O199-P199)</f>
        <v>-2.0288059470341853E-2</v>
      </c>
      <c r="N199" s="56">
        <v>232.92</v>
      </c>
      <c r="O199" s="56">
        <v>231.61</v>
      </c>
      <c r="P199" s="56">
        <v>167.04</v>
      </c>
      <c r="Q199" s="27"/>
      <c r="R199" s="45"/>
    </row>
    <row r="200" spans="1:18" s="3" customFormat="1" x14ac:dyDescent="0.3">
      <c r="A200" s="16" t="s">
        <v>334</v>
      </c>
      <c r="B200" s="26" t="s">
        <v>335</v>
      </c>
      <c r="C200" s="27" t="s">
        <v>374</v>
      </c>
      <c r="D200" s="27" t="s">
        <v>293</v>
      </c>
      <c r="E200" s="27" t="s">
        <v>381</v>
      </c>
      <c r="F200" s="23">
        <f t="shared" si="40"/>
        <v>0</v>
      </c>
      <c r="G200" s="27">
        <v>0</v>
      </c>
      <c r="H200" s="27">
        <v>0</v>
      </c>
      <c r="I200" s="43"/>
      <c r="J200" s="43"/>
      <c r="K200" s="43"/>
      <c r="L200" s="113">
        <f t="shared" si="41"/>
        <v>0.8911678526580159</v>
      </c>
      <c r="M200" s="82">
        <f t="shared" si="42"/>
        <v>0.80554250821982154</v>
      </c>
      <c r="N200" s="56">
        <v>20.22</v>
      </c>
      <c r="O200" s="56">
        <v>71.67</v>
      </c>
      <c r="P200" s="56">
        <v>7.8</v>
      </c>
      <c r="Q200" s="27"/>
      <c r="R200" s="45"/>
    </row>
    <row r="201" spans="1:18" s="3" customFormat="1" x14ac:dyDescent="0.3">
      <c r="A201" s="16" t="s">
        <v>58</v>
      </c>
      <c r="B201" s="26" t="s">
        <v>110</v>
      </c>
      <c r="C201" s="27"/>
      <c r="D201" s="27"/>
      <c r="E201" s="27"/>
      <c r="F201" s="23">
        <f t="shared" si="40"/>
        <v>0</v>
      </c>
      <c r="G201" s="27">
        <v>0</v>
      </c>
      <c r="H201" s="27">
        <v>0</v>
      </c>
      <c r="I201" s="43"/>
      <c r="J201" s="43"/>
      <c r="K201" s="43"/>
      <c r="L201" s="113">
        <f t="shared" si="41"/>
        <v>0.81982926463980832</v>
      </c>
      <c r="M201" s="82">
        <f t="shared" si="42"/>
        <v>0.87687248812568519</v>
      </c>
      <c r="N201" s="56">
        <v>18.77</v>
      </c>
      <c r="O201" s="56">
        <v>66.77</v>
      </c>
      <c r="P201" s="56">
        <v>12.03</v>
      </c>
      <c r="Q201" s="27"/>
      <c r="R201" s="45"/>
    </row>
    <row r="202" spans="1:18" s="3" customFormat="1" x14ac:dyDescent="0.3">
      <c r="A202" s="16" t="s">
        <v>166</v>
      </c>
      <c r="B202" s="26" t="s">
        <v>167</v>
      </c>
      <c r="C202" s="27"/>
      <c r="D202" s="27"/>
      <c r="E202" s="27"/>
      <c r="F202" s="23">
        <f t="shared" si="40"/>
        <v>0</v>
      </c>
      <c r="G202" s="27"/>
      <c r="H202" s="27"/>
      <c r="I202" s="43"/>
      <c r="J202" s="43"/>
      <c r="K202" s="43"/>
      <c r="L202" s="113">
        <f t="shared" si="41"/>
        <v>0.48458379505899229</v>
      </c>
      <c r="M202" s="82">
        <f t="shared" si="42"/>
        <v>-0.26069410815173522</v>
      </c>
      <c r="N202" s="56">
        <v>172.79</v>
      </c>
      <c r="O202" s="56">
        <v>153.41</v>
      </c>
      <c r="P202" s="56">
        <v>79.069999999999993</v>
      </c>
      <c r="Q202" s="27"/>
      <c r="R202" s="45"/>
    </row>
    <row r="203" spans="1:18" s="3" customFormat="1" x14ac:dyDescent="0.3">
      <c r="A203" s="16" t="s">
        <v>208</v>
      </c>
      <c r="B203" s="26" t="s">
        <v>345</v>
      </c>
      <c r="C203" s="27" t="s">
        <v>13</v>
      </c>
      <c r="D203" s="27" t="s">
        <v>293</v>
      </c>
      <c r="E203" s="27" t="s">
        <v>381</v>
      </c>
      <c r="F203" s="23">
        <f t="shared" si="40"/>
        <v>0</v>
      </c>
      <c r="G203" s="27">
        <v>0</v>
      </c>
      <c r="H203" s="27">
        <v>0</v>
      </c>
      <c r="I203" s="43"/>
      <c r="J203" s="43"/>
      <c r="K203" s="43"/>
      <c r="L203" s="113">
        <f t="shared" si="41"/>
        <v>0.68943829971806547</v>
      </c>
      <c r="M203" s="82">
        <f t="shared" si="42"/>
        <v>-0.29223026108839256</v>
      </c>
      <c r="N203" s="56">
        <v>55.4</v>
      </c>
      <c r="O203" s="56">
        <v>46.11</v>
      </c>
      <c r="P203" s="56">
        <v>14.32</v>
      </c>
      <c r="Q203" s="27"/>
      <c r="R203" s="45"/>
    </row>
    <row r="204" spans="1:18" s="3" customFormat="1" x14ac:dyDescent="0.3">
      <c r="A204" s="16" t="s">
        <v>200</v>
      </c>
      <c r="B204" s="26" t="s">
        <v>201</v>
      </c>
      <c r="C204" s="27" t="s">
        <v>13</v>
      </c>
      <c r="D204" s="27" t="s">
        <v>296</v>
      </c>
      <c r="E204" s="27" t="s">
        <v>155</v>
      </c>
      <c r="F204" s="23">
        <f>(G204-H204)/100</f>
        <v>5.5E-2</v>
      </c>
      <c r="G204" s="27">
        <v>5.5</v>
      </c>
      <c r="H204" s="27">
        <v>0</v>
      </c>
      <c r="I204" s="43">
        <v>1.21</v>
      </c>
      <c r="J204" s="43"/>
      <c r="K204" s="43"/>
      <c r="L204" s="113">
        <f t="shared" si="41"/>
        <v>0.56132468735525709</v>
      </c>
      <c r="M204" s="82">
        <f t="shared" si="42"/>
        <v>0.80278900899414141</v>
      </c>
      <c r="N204" s="56">
        <v>118.61</v>
      </c>
      <c r="O204" s="56">
        <v>215.9</v>
      </c>
      <c r="P204" s="56">
        <v>94.71</v>
      </c>
      <c r="Q204" s="27"/>
      <c r="R204" s="45"/>
    </row>
    <row r="205" spans="1:18" s="3" customFormat="1" x14ac:dyDescent="0.3">
      <c r="A205" s="16" t="s">
        <v>227</v>
      </c>
      <c r="B205" s="26" t="s">
        <v>228</v>
      </c>
      <c r="C205" s="27" t="s">
        <v>374</v>
      </c>
      <c r="D205" s="27" t="s">
        <v>293</v>
      </c>
      <c r="E205" s="27" t="s">
        <v>380</v>
      </c>
      <c r="F205" s="23">
        <v>2.1000000000000001E-2</v>
      </c>
      <c r="G205" s="27"/>
      <c r="H205" s="27"/>
      <c r="I205" s="43">
        <v>0.99</v>
      </c>
      <c r="J205" s="43"/>
      <c r="K205" s="43"/>
      <c r="L205" s="113">
        <f t="shared" si="41"/>
        <v>0.35228506564011447</v>
      </c>
      <c r="M205" s="82">
        <f t="shared" si="42"/>
        <v>-0.63098907256934711</v>
      </c>
      <c r="N205" s="56">
        <v>123.83</v>
      </c>
      <c r="O205" s="56">
        <v>101.31</v>
      </c>
      <c r="P205" s="56">
        <v>65.62</v>
      </c>
      <c r="Q205" s="27"/>
      <c r="R205" s="45"/>
    </row>
    <row r="206" spans="1:18" x14ac:dyDescent="0.3">
      <c r="A206" s="16" t="s">
        <v>190</v>
      </c>
      <c r="B206" s="26" t="s">
        <v>191</v>
      </c>
      <c r="C206" s="27" t="s">
        <v>374</v>
      </c>
      <c r="D206" s="27" t="s">
        <v>305</v>
      </c>
      <c r="E206" s="27" t="s">
        <v>381</v>
      </c>
      <c r="F206" s="23">
        <f t="shared" ref="F206:F219" si="43">(G206-H206) /100</f>
        <v>0</v>
      </c>
      <c r="G206" s="27">
        <v>0</v>
      </c>
      <c r="H206" s="27">
        <v>0</v>
      </c>
      <c r="I206" s="43"/>
      <c r="J206" s="43"/>
      <c r="K206" s="43"/>
      <c r="L206" s="113">
        <f>(O206-P206)/O206</f>
        <v>0.66467602269334125</v>
      </c>
      <c r="M206" s="82">
        <f>(O206-N206)/(O206-P206)</f>
        <v>0.44002695417789761</v>
      </c>
      <c r="N206" s="56">
        <v>47.39</v>
      </c>
      <c r="O206" s="56">
        <v>66.98</v>
      </c>
      <c r="P206" s="56">
        <v>22.46</v>
      </c>
      <c r="Q206" s="27"/>
      <c r="R206" s="45"/>
    </row>
    <row r="207" spans="1:18" x14ac:dyDescent="0.3">
      <c r="A207" s="16" t="s">
        <v>63</v>
      </c>
      <c r="B207" s="26" t="s">
        <v>64</v>
      </c>
      <c r="C207" s="27" t="s">
        <v>13</v>
      </c>
      <c r="D207" s="27" t="s">
        <v>292</v>
      </c>
      <c r="E207" s="27" t="s">
        <v>155</v>
      </c>
      <c r="F207" s="23">
        <f t="shared" si="43"/>
        <v>3.6200000000000003E-2</v>
      </c>
      <c r="G207" s="27">
        <v>3.62</v>
      </c>
      <c r="H207" s="27">
        <v>0</v>
      </c>
      <c r="I207" s="43"/>
      <c r="J207" s="43"/>
      <c r="K207" s="43"/>
      <c r="L207" s="113">
        <f t="shared" si="41"/>
        <v>0.55888259996348366</v>
      </c>
      <c r="M207" s="82">
        <f t="shared" si="42"/>
        <v>0.127736033975825</v>
      </c>
      <c r="N207" s="56">
        <v>50.86</v>
      </c>
      <c r="O207" s="56">
        <v>54.77</v>
      </c>
      <c r="P207" s="56">
        <v>24.16</v>
      </c>
      <c r="Q207" s="27"/>
      <c r="R207" s="45"/>
    </row>
    <row r="208" spans="1:18" s="3" customFormat="1" x14ac:dyDescent="0.3">
      <c r="A208" s="16" t="s">
        <v>59</v>
      </c>
      <c r="B208" s="26" t="s">
        <v>67</v>
      </c>
      <c r="C208" s="27" t="s">
        <v>13</v>
      </c>
      <c r="D208" s="27" t="s">
        <v>296</v>
      </c>
      <c r="E208" s="27" t="s">
        <v>380</v>
      </c>
      <c r="F208" s="23">
        <f t="shared" si="43"/>
        <v>9.8999999999999991E-3</v>
      </c>
      <c r="G208" s="27">
        <v>0.99</v>
      </c>
      <c r="H208" s="27">
        <v>0</v>
      </c>
      <c r="I208" s="43"/>
      <c r="J208" s="43"/>
      <c r="K208" s="43"/>
      <c r="L208" s="113">
        <f t="shared" si="41"/>
        <v>0.41558441558441561</v>
      </c>
      <c r="M208" s="82">
        <f t="shared" si="42"/>
        <v>5.2604166666666785E-2</v>
      </c>
      <c r="N208" s="56">
        <v>225.95</v>
      </c>
      <c r="O208" s="56">
        <v>231</v>
      </c>
      <c r="P208" s="56">
        <v>135</v>
      </c>
      <c r="Q208" s="27"/>
      <c r="R208" s="45"/>
    </row>
    <row r="209" spans="1:18" s="3" customFormat="1" x14ac:dyDescent="0.3">
      <c r="A209" s="16" t="s">
        <v>336</v>
      </c>
      <c r="B209" s="26" t="s">
        <v>337</v>
      </c>
      <c r="C209" s="27" t="s">
        <v>374</v>
      </c>
      <c r="D209" s="27" t="s">
        <v>293</v>
      </c>
      <c r="E209" s="27" t="s">
        <v>381</v>
      </c>
      <c r="F209" s="23">
        <f t="shared" si="43"/>
        <v>0</v>
      </c>
      <c r="G209" s="27">
        <v>0</v>
      </c>
      <c r="H209" s="27"/>
      <c r="I209" s="43"/>
      <c r="J209" s="43"/>
      <c r="K209" s="43"/>
      <c r="L209" s="113">
        <f t="shared" si="41"/>
        <v>0.89032761310452413</v>
      </c>
      <c r="M209" s="82">
        <f t="shared" si="42"/>
        <v>0.69230769230769218</v>
      </c>
      <c r="N209" s="56">
        <v>24.59</v>
      </c>
      <c r="O209" s="56">
        <v>64.099999999999994</v>
      </c>
      <c r="P209" s="56">
        <v>7.03</v>
      </c>
      <c r="Q209" s="27"/>
      <c r="R209" s="45"/>
    </row>
    <row r="210" spans="1:18" s="3" customFormat="1" x14ac:dyDescent="0.3">
      <c r="A210" s="16" t="s">
        <v>204</v>
      </c>
      <c r="B210" s="26" t="s">
        <v>205</v>
      </c>
      <c r="C210" s="27" t="s">
        <v>374</v>
      </c>
      <c r="D210" s="27" t="s">
        <v>292</v>
      </c>
      <c r="E210" s="27" t="s">
        <v>155</v>
      </c>
      <c r="F210" s="23">
        <f t="shared" si="43"/>
        <v>5.1299999999999998E-2</v>
      </c>
      <c r="G210" s="27">
        <v>5.13</v>
      </c>
      <c r="H210" s="27">
        <v>0</v>
      </c>
      <c r="I210" s="43">
        <v>1.29</v>
      </c>
      <c r="J210" s="43"/>
      <c r="K210" s="43"/>
      <c r="L210" s="113">
        <f t="shared" si="41"/>
        <v>0.52803970223325059</v>
      </c>
      <c r="M210" s="82">
        <f t="shared" si="42"/>
        <v>0.6729323308270676</v>
      </c>
      <c r="N210" s="56">
        <v>12.99</v>
      </c>
      <c r="O210" s="56">
        <v>20.149999999999999</v>
      </c>
      <c r="P210" s="56">
        <v>9.51</v>
      </c>
      <c r="Q210" s="27"/>
      <c r="R210" s="45"/>
    </row>
    <row r="211" spans="1:18" s="3" customFormat="1" x14ac:dyDescent="0.3">
      <c r="A211" s="16" t="s">
        <v>338</v>
      </c>
      <c r="B211" s="26" t="s">
        <v>339</v>
      </c>
      <c r="C211" s="27" t="s">
        <v>374</v>
      </c>
      <c r="D211" s="27" t="s">
        <v>293</v>
      </c>
      <c r="E211" s="27" t="s">
        <v>381</v>
      </c>
      <c r="F211" s="23">
        <f t="shared" si="43"/>
        <v>0</v>
      </c>
      <c r="G211" s="27">
        <v>0</v>
      </c>
      <c r="H211" s="27"/>
      <c r="I211" s="43"/>
      <c r="J211" s="43"/>
      <c r="K211" s="43"/>
      <c r="L211" s="113">
        <f t="shared" si="41"/>
        <v>0.85564304461942253</v>
      </c>
      <c r="M211" s="82">
        <f t="shared" si="42"/>
        <v>0.53803680981595092</v>
      </c>
      <c r="N211" s="56">
        <v>71.959999999999994</v>
      </c>
      <c r="O211" s="56">
        <v>133.35</v>
      </c>
      <c r="P211" s="56">
        <v>19.25</v>
      </c>
      <c r="Q211" s="27"/>
      <c r="R211" s="45"/>
    </row>
    <row r="212" spans="1:18" s="3" customFormat="1" x14ac:dyDescent="0.3">
      <c r="A212" s="16" t="s">
        <v>168</v>
      </c>
      <c r="B212" s="26" t="s">
        <v>169</v>
      </c>
      <c r="C212" s="27" t="s">
        <v>374</v>
      </c>
      <c r="D212" s="27" t="s">
        <v>289</v>
      </c>
      <c r="E212" s="27" t="s">
        <v>155</v>
      </c>
      <c r="F212" s="23">
        <f t="shared" si="43"/>
        <v>2.3900000000000001E-2</v>
      </c>
      <c r="G212" s="27">
        <v>2.39</v>
      </c>
      <c r="H212" s="27">
        <v>0</v>
      </c>
      <c r="I212" s="43"/>
      <c r="J212" s="43"/>
      <c r="K212" s="43"/>
      <c r="L212" s="113">
        <f t="shared" si="41"/>
        <v>0.69746334652082853</v>
      </c>
      <c r="M212" s="82">
        <f t="shared" si="42"/>
        <v>0.17934601267934602</v>
      </c>
      <c r="N212" s="56">
        <v>75.19</v>
      </c>
      <c r="O212" s="56">
        <v>85.94</v>
      </c>
      <c r="P212" s="56">
        <v>26</v>
      </c>
      <c r="Q212" s="27"/>
      <c r="R212" s="45"/>
    </row>
    <row r="213" spans="1:18" s="3" customFormat="1" x14ac:dyDescent="0.3">
      <c r="A213" s="16" t="s">
        <v>198</v>
      </c>
      <c r="B213" s="88" t="s">
        <v>199</v>
      </c>
      <c r="C213" s="27" t="s">
        <v>13</v>
      </c>
      <c r="D213" s="27" t="s">
        <v>378</v>
      </c>
      <c r="E213" s="27" t="s">
        <v>155</v>
      </c>
      <c r="F213" s="68">
        <f t="shared" si="43"/>
        <v>7.1900000000000006E-2</v>
      </c>
      <c r="G213" s="27">
        <v>7.19</v>
      </c>
      <c r="H213" s="27">
        <v>0</v>
      </c>
      <c r="I213" s="43">
        <v>0.68</v>
      </c>
      <c r="J213" s="43"/>
      <c r="K213" s="43"/>
      <c r="L213" s="154">
        <f t="shared" si="41"/>
        <v>0.39494833524684264</v>
      </c>
      <c r="M213" s="82">
        <f t="shared" si="42"/>
        <v>0.85000000000000009</v>
      </c>
      <c r="N213" s="56">
        <v>28.93</v>
      </c>
      <c r="O213" s="56">
        <v>43.55</v>
      </c>
      <c r="P213" s="56">
        <v>26.35</v>
      </c>
      <c r="Q213" s="27"/>
      <c r="R213" s="45"/>
    </row>
    <row r="214" spans="1:18" x14ac:dyDescent="0.3">
      <c r="A214" s="16" t="s">
        <v>50</v>
      </c>
      <c r="B214" s="26" t="s">
        <v>60</v>
      </c>
      <c r="C214" s="27" t="s">
        <v>13</v>
      </c>
      <c r="D214" s="27" t="s">
        <v>293</v>
      </c>
      <c r="E214" s="27" t="s">
        <v>380</v>
      </c>
      <c r="F214" s="23">
        <f t="shared" si="43"/>
        <v>0</v>
      </c>
      <c r="G214" s="27">
        <v>0</v>
      </c>
      <c r="H214" s="27">
        <v>0</v>
      </c>
      <c r="I214" s="43"/>
      <c r="J214" s="43"/>
      <c r="K214" s="43"/>
      <c r="L214" s="113">
        <f>(O214-P214)/O214</f>
        <v>0.86217364547758502</v>
      </c>
      <c r="M214" s="82">
        <f>(O214-N214)/(O214-P214)</f>
        <v>-0.77085637532467832</v>
      </c>
      <c r="N214" s="56">
        <v>846.64</v>
      </c>
      <c r="O214" s="56">
        <v>508.61099999999999</v>
      </c>
      <c r="P214" s="56">
        <v>70.099999999999994</v>
      </c>
      <c r="Q214" s="27"/>
      <c r="R214" s="45"/>
    </row>
    <row r="215" spans="1:18" s="3" customFormat="1" x14ac:dyDescent="0.3">
      <c r="A215" s="16" t="s">
        <v>206</v>
      </c>
      <c r="B215" s="26" t="s">
        <v>207</v>
      </c>
      <c r="C215" s="27" t="s">
        <v>374</v>
      </c>
      <c r="D215" s="27" t="s">
        <v>292</v>
      </c>
      <c r="E215" s="27" t="s">
        <v>155</v>
      </c>
      <c r="F215" s="23">
        <f t="shared" si="43"/>
        <v>4.4900000000000002E-2</v>
      </c>
      <c r="G215" s="27">
        <v>4.49</v>
      </c>
      <c r="H215" s="27">
        <v>0</v>
      </c>
      <c r="I215" s="43">
        <v>1.74</v>
      </c>
      <c r="J215" s="43"/>
      <c r="K215" s="43"/>
      <c r="L215" s="113">
        <f t="shared" si="41"/>
        <v>0.8474074074074075</v>
      </c>
      <c r="M215" s="82">
        <f t="shared" si="42"/>
        <v>0.68667443667443662</v>
      </c>
      <c r="N215" s="56">
        <v>25.4</v>
      </c>
      <c r="O215" s="56">
        <v>60.75</v>
      </c>
      <c r="P215" s="56">
        <v>9.27</v>
      </c>
      <c r="Q215" s="27"/>
      <c r="R215" s="45"/>
    </row>
    <row r="216" spans="1:18" s="3" customFormat="1" x14ac:dyDescent="0.3">
      <c r="A216" s="16" t="s">
        <v>223</v>
      </c>
      <c r="B216" s="88" t="s">
        <v>224</v>
      </c>
      <c r="C216" s="27" t="s">
        <v>374</v>
      </c>
      <c r="D216" s="27" t="s">
        <v>16</v>
      </c>
      <c r="E216" s="27" t="s">
        <v>155</v>
      </c>
      <c r="F216" s="23">
        <f t="shared" si="43"/>
        <v>2.7099999999999999E-2</v>
      </c>
      <c r="G216" s="27">
        <v>2.71</v>
      </c>
      <c r="H216" s="27">
        <v>0</v>
      </c>
      <c r="I216" s="43"/>
      <c r="J216" s="43"/>
      <c r="K216" s="43"/>
      <c r="L216" s="154">
        <f t="shared" si="41"/>
        <v>0.34789304213915728</v>
      </c>
      <c r="M216" s="82">
        <f t="shared" si="42"/>
        <v>0.26841046277665992</v>
      </c>
      <c r="N216" s="56">
        <v>64.760000000000005</v>
      </c>
      <c r="O216" s="56">
        <v>71.430000000000007</v>
      </c>
      <c r="P216" s="56">
        <v>46.58</v>
      </c>
      <c r="Q216" s="27" t="s">
        <v>412</v>
      </c>
      <c r="R216" s="45"/>
    </row>
    <row r="217" spans="1:18" s="3" customFormat="1" x14ac:dyDescent="0.3">
      <c r="A217" s="16" t="s">
        <v>360</v>
      </c>
      <c r="B217" s="88" t="s">
        <v>361</v>
      </c>
      <c r="C217" s="27"/>
      <c r="D217" s="27"/>
      <c r="E217" s="27"/>
      <c r="F217" s="68">
        <f t="shared" si="43"/>
        <v>5.4100000000000002E-2</v>
      </c>
      <c r="G217" s="27">
        <v>5.41</v>
      </c>
      <c r="H217" s="27">
        <v>0</v>
      </c>
      <c r="I217" s="43"/>
      <c r="J217" s="43"/>
      <c r="K217" s="43"/>
      <c r="L217" s="154">
        <f t="shared" si="41"/>
        <v>0.3776588803340728</v>
      </c>
      <c r="M217" s="82">
        <f t="shared" si="42"/>
        <v>0.64098134070490664</v>
      </c>
      <c r="N217" s="56">
        <v>58.08</v>
      </c>
      <c r="O217" s="56">
        <v>76.63</v>
      </c>
      <c r="P217" s="56">
        <v>47.69</v>
      </c>
      <c r="Q217" s="27"/>
      <c r="R217" s="45"/>
    </row>
    <row r="218" spans="1:18" s="3" customFormat="1" x14ac:dyDescent="0.3">
      <c r="A218" s="16"/>
      <c r="B218" s="26"/>
      <c r="C218" s="27"/>
      <c r="D218" s="27"/>
      <c r="E218" s="27"/>
      <c r="F218" s="23">
        <f t="shared" si="43"/>
        <v>0</v>
      </c>
      <c r="G218" s="27"/>
      <c r="H218" s="27"/>
      <c r="I218" s="43"/>
      <c r="J218" s="43"/>
      <c r="K218" s="43"/>
      <c r="L218" s="113"/>
      <c r="M218" s="82"/>
      <c r="N218" s="56"/>
      <c r="O218" s="56"/>
      <c r="P218" s="56"/>
      <c r="Q218" s="27"/>
      <c r="R218" s="45"/>
    </row>
    <row r="219" spans="1:18" s="3" customFormat="1" x14ac:dyDescent="0.3">
      <c r="A219" s="16"/>
      <c r="B219" s="26"/>
      <c r="C219" s="27"/>
      <c r="D219" s="27"/>
      <c r="E219" s="27"/>
      <c r="F219" s="23">
        <f t="shared" si="43"/>
        <v>0</v>
      </c>
      <c r="G219" s="27"/>
      <c r="H219" s="27"/>
      <c r="I219" s="43"/>
      <c r="J219" s="43"/>
      <c r="K219" s="43"/>
      <c r="L219" s="113"/>
      <c r="M219" s="82"/>
      <c r="N219" s="56"/>
      <c r="O219" s="56"/>
      <c r="P219" s="56"/>
      <c r="Q219" s="27"/>
      <c r="R219" s="45"/>
    </row>
    <row r="220" spans="1:18" s="3" customFormat="1" x14ac:dyDescent="0.3">
      <c r="A220" s="16"/>
      <c r="B220" s="26"/>
      <c r="C220" s="27"/>
      <c r="D220" s="27"/>
      <c r="E220" s="27"/>
      <c r="F220" s="23"/>
      <c r="G220" s="27"/>
      <c r="H220" s="27"/>
      <c r="I220" s="43"/>
      <c r="J220" s="43"/>
      <c r="K220" s="43"/>
      <c r="L220" s="113"/>
      <c r="M220" s="82"/>
      <c r="N220" s="56"/>
      <c r="O220" s="56"/>
      <c r="P220" s="56"/>
      <c r="Q220" s="27"/>
      <c r="R220" s="45"/>
    </row>
    <row r="221" spans="1:18" s="3" customFormat="1" x14ac:dyDescent="0.3">
      <c r="A221" s="16"/>
      <c r="B221" s="26"/>
      <c r="C221" s="27"/>
      <c r="D221" s="27"/>
      <c r="E221" s="27"/>
      <c r="F221" s="23"/>
      <c r="G221" s="27"/>
      <c r="H221" s="27"/>
      <c r="I221" s="43"/>
      <c r="J221" s="43"/>
      <c r="K221" s="43"/>
      <c r="L221" s="113"/>
      <c r="M221" s="82"/>
      <c r="N221" s="56"/>
      <c r="O221" s="56"/>
      <c r="P221" s="56"/>
      <c r="Q221" s="27"/>
      <c r="R221" s="45"/>
    </row>
    <row r="222" spans="1:18" s="3" customFormat="1" ht="15" thickBot="1" x14ac:dyDescent="0.35">
      <c r="A222" s="19"/>
      <c r="B222" s="119"/>
      <c r="C222" s="120"/>
      <c r="D222" s="120"/>
      <c r="E222" s="120"/>
      <c r="F222" s="33"/>
      <c r="G222" s="120"/>
      <c r="H222" s="120"/>
      <c r="I222" s="121"/>
      <c r="J222" s="121"/>
      <c r="K222" s="121"/>
      <c r="L222" s="125"/>
      <c r="M222" s="122"/>
      <c r="N222" s="123"/>
      <c r="O222" s="123"/>
      <c r="P222" s="123"/>
      <c r="Q222" s="120"/>
      <c r="R222" s="124"/>
    </row>
    <row r="223" spans="1:18" ht="15" thickTop="1" x14ac:dyDescent="0.3"/>
    <row r="243" spans="3:5" s="156" customFormat="1" ht="15.6" x14ac:dyDescent="0.3">
      <c r="C243" s="157" t="s">
        <v>373</v>
      </c>
      <c r="D243" s="157" t="s">
        <v>370</v>
      </c>
      <c r="E243" s="157" t="s">
        <v>371</v>
      </c>
    </row>
    <row r="244" spans="3:5" x14ac:dyDescent="0.3">
      <c r="C244" s="27" t="s">
        <v>13</v>
      </c>
      <c r="D244" s="27" t="s">
        <v>378</v>
      </c>
      <c r="E244" s="27" t="s">
        <v>379</v>
      </c>
    </row>
    <row r="245" spans="3:5" x14ac:dyDescent="0.3">
      <c r="C245" s="27" t="s">
        <v>393</v>
      </c>
      <c r="D245" s="27" t="s">
        <v>293</v>
      </c>
      <c r="E245" s="27" t="s">
        <v>155</v>
      </c>
    </row>
    <row r="246" spans="3:5" x14ac:dyDescent="0.3">
      <c r="C246" s="27" t="s">
        <v>374</v>
      </c>
      <c r="D246" s="27" t="s">
        <v>289</v>
      </c>
      <c r="E246" s="27" t="s">
        <v>380</v>
      </c>
    </row>
    <row r="247" spans="3:5" x14ac:dyDescent="0.3">
      <c r="C247" s="27" t="s">
        <v>384</v>
      </c>
      <c r="D247" s="27" t="s">
        <v>17</v>
      </c>
      <c r="E247" s="27" t="s">
        <v>381</v>
      </c>
    </row>
    <row r="248" spans="3:5" x14ac:dyDescent="0.3">
      <c r="C248" s="27" t="s">
        <v>375</v>
      </c>
      <c r="D248" s="27" t="s">
        <v>292</v>
      </c>
      <c r="E248" s="27" t="s">
        <v>394</v>
      </c>
    </row>
    <row r="249" spans="3:5" x14ac:dyDescent="0.3">
      <c r="C249" s="27" t="s">
        <v>385</v>
      </c>
      <c r="D249" s="27" t="s">
        <v>196</v>
      </c>
      <c r="E249" s="27" t="s">
        <v>382</v>
      </c>
    </row>
    <row r="250" spans="3:5" x14ac:dyDescent="0.3">
      <c r="C250" s="27" t="s">
        <v>376</v>
      </c>
      <c r="D250" s="27" t="s">
        <v>305</v>
      </c>
      <c r="E250" s="27" t="s">
        <v>383</v>
      </c>
    </row>
    <row r="251" spans="3:5" x14ac:dyDescent="0.3">
      <c r="C251" s="27" t="s">
        <v>377</v>
      </c>
      <c r="D251" s="27" t="s">
        <v>296</v>
      </c>
      <c r="E251" s="27"/>
    </row>
    <row r="252" spans="3:5" x14ac:dyDescent="0.3">
      <c r="C252" s="27"/>
      <c r="D252" s="27" t="s">
        <v>299</v>
      </c>
    </row>
    <row r="253" spans="3:5" x14ac:dyDescent="0.3">
      <c r="D253" s="27" t="s">
        <v>385</v>
      </c>
    </row>
    <row r="254" spans="3:5" x14ac:dyDescent="0.3">
      <c r="D254" s="27" t="s">
        <v>386</v>
      </c>
    </row>
    <row r="255" spans="3:5" x14ac:dyDescent="0.3">
      <c r="D255" s="27" t="s">
        <v>323</v>
      </c>
    </row>
    <row r="256" spans="3:5" x14ac:dyDescent="0.3">
      <c r="D256" s="27" t="s">
        <v>16</v>
      </c>
    </row>
    <row r="257" spans="4:4" x14ac:dyDescent="0.3">
      <c r="D257" s="27"/>
    </row>
  </sheetData>
  <mergeCells count="8">
    <mergeCell ref="A96:R96"/>
    <mergeCell ref="A176:R176"/>
    <mergeCell ref="A193:R193"/>
    <mergeCell ref="A1:R1"/>
    <mergeCell ref="A5:R5"/>
    <mergeCell ref="A137:R137"/>
    <mergeCell ref="A59:R59"/>
    <mergeCell ref="A154:R154"/>
  </mergeCells>
  <dataValidations count="3">
    <dataValidation type="list" allowBlank="1" showInputMessage="1" showErrorMessage="1" sqref="C194:C222 C6:C56 C155:C172 C138:C151 C177:C190 C60:C93 C97:C134">
      <formula1>$C$244:$C$252</formula1>
    </dataValidation>
    <dataValidation type="list" allowBlank="1" showInputMessage="1" showErrorMessage="1" sqref="E194:E222 E6:E56 E155:E172 E138:E151 E60:E93 E177:E190 E97:E134">
      <formula1>$E$244:$E$251</formula1>
    </dataValidation>
    <dataValidation type="list" allowBlank="1" showInputMessage="1" showErrorMessage="1" sqref="D194:D222 D6:D56 D60:D93 D177:D190 D138:D151 D155:D172 D97:D134">
      <formula1>$D$244:$D$257</formula1>
    </dataValidation>
  </dataValidations>
  <pageMargins left="0.25" right="0.25" top="0.75" bottom="0.75" header="0.3" footer="0.3"/>
  <pageSetup scale="4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M8"/>
  <sheetViews>
    <sheetView topLeftCell="B1" zoomScaleNormal="100" workbookViewId="0">
      <selection activeCell="J9" sqref="J9"/>
    </sheetView>
  </sheetViews>
  <sheetFormatPr defaultRowHeight="14.4" x14ac:dyDescent="0.3"/>
  <cols>
    <col min="1" max="1" width="0" hidden="1" customWidth="1"/>
    <col min="2" max="2" width="7.109375" bestFit="1" customWidth="1"/>
    <col min="3" max="3" width="41.33203125" style="3" bestFit="1" customWidth="1"/>
    <col min="4" max="4" width="11.77734375" bestFit="1" customWidth="1"/>
    <col min="5" max="5" width="6.77734375" bestFit="1" customWidth="1"/>
    <col min="6" max="6" width="17.5546875" bestFit="1" customWidth="1"/>
    <col min="7" max="7" width="8.44140625" style="3" bestFit="1" customWidth="1"/>
    <col min="8" max="8" width="9.33203125" bestFit="1" customWidth="1"/>
    <col min="9" max="9" width="8.88671875" style="3"/>
    <col min="10" max="10" width="8.44140625" style="3" bestFit="1" customWidth="1"/>
    <col min="11" max="11" width="10" bestFit="1" customWidth="1"/>
    <col min="12" max="12" width="9.21875" bestFit="1" customWidth="1"/>
    <col min="13" max="13" width="36.77734375" customWidth="1"/>
  </cols>
  <sheetData>
    <row r="1" spans="2:13" s="168" customFormat="1" ht="57.6" customHeight="1" x14ac:dyDescent="0.35">
      <c r="B1" s="223" t="s">
        <v>431</v>
      </c>
      <c r="C1" s="225"/>
      <c r="D1" s="225"/>
      <c r="E1" s="225"/>
      <c r="F1" s="225"/>
      <c r="G1" s="225"/>
      <c r="H1" s="225"/>
      <c r="I1" s="225"/>
      <c r="J1" s="225"/>
      <c r="K1" s="225"/>
      <c r="L1" s="225"/>
      <c r="M1" s="225"/>
    </row>
    <row r="2" spans="2:13" ht="15" thickBot="1" x14ac:dyDescent="0.35"/>
    <row r="3" spans="2:13" s="156" customFormat="1" ht="16.2" thickTop="1" x14ac:dyDescent="0.3">
      <c r="B3" s="158" t="s">
        <v>0</v>
      </c>
      <c r="C3" s="158" t="s">
        <v>1</v>
      </c>
      <c r="D3" s="158" t="s">
        <v>2</v>
      </c>
      <c r="E3" s="158" t="s">
        <v>370</v>
      </c>
      <c r="F3" s="158" t="s">
        <v>371</v>
      </c>
      <c r="G3" s="158" t="s">
        <v>396</v>
      </c>
      <c r="H3" s="158" t="s">
        <v>5</v>
      </c>
      <c r="I3" s="158" t="s">
        <v>4</v>
      </c>
      <c r="J3" s="158" t="s">
        <v>155</v>
      </c>
      <c r="K3" s="158" t="s">
        <v>395</v>
      </c>
      <c r="L3" s="158" t="s">
        <v>397</v>
      </c>
      <c r="M3" s="159" t="s">
        <v>79</v>
      </c>
    </row>
    <row r="4" spans="2:13" x14ac:dyDescent="0.3">
      <c r="B4" s="164" t="s">
        <v>14</v>
      </c>
      <c r="C4" s="27" t="str">
        <f>VPU_Name</f>
        <v>Vanguard Utilities</v>
      </c>
      <c r="D4" s="27" t="str">
        <f>VPU_Class</f>
        <v>Multi-Asset</v>
      </c>
      <c r="E4" s="27" t="str">
        <f>VPU_Sector</f>
        <v>Utilities</v>
      </c>
      <c r="F4" s="27" t="str">
        <f>VPU_Purpose</f>
        <v>Sector Diversification</v>
      </c>
      <c r="G4" s="160">
        <f>VPU_Yield</f>
        <v>3.0699999999999998E-2</v>
      </c>
      <c r="H4" s="166">
        <v>80000</v>
      </c>
      <c r="I4" s="37">
        <f>H4/$H$7</f>
        <v>0.44444444444444442</v>
      </c>
      <c r="J4" s="36">
        <f>H4*G4</f>
        <v>2456</v>
      </c>
      <c r="K4" s="36">
        <f>H4*VPU_MaxLoss</f>
        <v>26302.147140370114</v>
      </c>
      <c r="L4" s="37">
        <f>K4/H4</f>
        <v>0.32877683925462642</v>
      </c>
      <c r="M4" s="45"/>
    </row>
    <row r="5" spans="2:13" x14ac:dyDescent="0.3">
      <c r="B5" s="164" t="s">
        <v>29</v>
      </c>
      <c r="C5" s="27" t="str">
        <f>VWEHX_Name</f>
        <v>Vanguard High-Yield Corporate Fund Investor Shares</v>
      </c>
      <c r="D5" s="27" t="str">
        <f>VWEHX_Class</f>
        <v>Fixed Income</v>
      </c>
      <c r="E5" s="27" t="str">
        <f>VWEHX_Sector</f>
        <v>Bond</v>
      </c>
      <c r="F5" s="27" t="str">
        <f>VWEHX_Purpose</f>
        <v>Income</v>
      </c>
      <c r="G5" s="160">
        <f>VWEHX_Yield</f>
        <v>4.3899999999999995E-2</v>
      </c>
      <c r="H5" s="166">
        <v>80000</v>
      </c>
      <c r="I5" s="37">
        <f>H5/$H$7</f>
        <v>0.44444444444444442</v>
      </c>
      <c r="J5" s="36">
        <f>H5*G5</f>
        <v>3511.9999999999995</v>
      </c>
      <c r="K5" s="36">
        <f>H5*VWEHX_MaxLoss</f>
        <v>17408.000000000004</v>
      </c>
      <c r="L5" s="37">
        <f>K5/H5</f>
        <v>0.21760000000000004</v>
      </c>
      <c r="M5" s="45"/>
    </row>
    <row r="6" spans="2:13" ht="15" thickBot="1" x14ac:dyDescent="0.35">
      <c r="B6" s="165" t="s">
        <v>377</v>
      </c>
      <c r="C6" s="161"/>
      <c r="D6" s="161"/>
      <c r="E6" s="161"/>
      <c r="F6" s="161"/>
      <c r="G6" s="162"/>
      <c r="H6" s="167">
        <v>20000</v>
      </c>
      <c r="I6" s="37">
        <f>H6/$H$7</f>
        <v>0.1111111111111111</v>
      </c>
      <c r="J6" s="54"/>
      <c r="K6" s="54"/>
      <c r="L6" s="55"/>
      <c r="M6" s="163"/>
    </row>
    <row r="7" spans="2:13" s="156" customFormat="1" ht="16.2" thickBot="1" x14ac:dyDescent="0.35">
      <c r="B7" s="169"/>
      <c r="C7" s="169" t="s">
        <v>81</v>
      </c>
      <c r="D7" s="169"/>
      <c r="E7" s="169"/>
      <c r="F7" s="169"/>
      <c r="G7" s="170">
        <f>Acc01_Income/Acc01_Total</f>
        <v>3.3155555555555556E-2</v>
      </c>
      <c r="H7" s="171">
        <f>SUM(H4:H6)</f>
        <v>180000</v>
      </c>
      <c r="I7" s="172">
        <f>SUM(I4:I6)</f>
        <v>1</v>
      </c>
      <c r="J7" s="171">
        <f>SUM(J4:J6)</f>
        <v>5968</v>
      </c>
      <c r="K7" s="173">
        <f>SUM(K4:K6)</f>
        <v>43710.147140370114</v>
      </c>
      <c r="L7" s="172">
        <f>K7/H7</f>
        <v>0.24283415077983397</v>
      </c>
      <c r="M7" s="174"/>
    </row>
    <row r="8" spans="2:13" ht="15" thickTop="1" x14ac:dyDescent="0.3"/>
  </sheetData>
  <mergeCells count="1">
    <mergeCell ref="B1:M1"/>
  </mergeCells>
  <pageMargins left="0.25" right="0.25" top="0.75" bottom="0.75" header="0.3" footer="0.3"/>
  <pageSetup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10"/>
  <sheetViews>
    <sheetView zoomScale="115" zoomScaleNormal="115" workbookViewId="0">
      <selection activeCell="G6" sqref="G6"/>
    </sheetView>
  </sheetViews>
  <sheetFormatPr defaultRowHeight="14.4" x14ac:dyDescent="0.3"/>
  <cols>
    <col min="1" max="1" width="7.109375" bestFit="1" customWidth="1"/>
    <col min="2" max="2" width="44.109375" bestFit="1" customWidth="1"/>
    <col min="3" max="3" width="11.77734375" bestFit="1" customWidth="1"/>
    <col min="4" max="4" width="7.21875" bestFit="1" customWidth="1"/>
    <col min="5" max="5" width="18.5546875" bestFit="1" customWidth="1"/>
    <col min="6" max="6" width="6.5546875" bestFit="1" customWidth="1"/>
    <col min="7" max="7" width="9.33203125" bestFit="1" customWidth="1"/>
    <col min="8" max="8" width="8.21875" bestFit="1" customWidth="1"/>
    <col min="9" max="9" width="7.88671875" bestFit="1" customWidth="1"/>
    <col min="10" max="10" width="8.21875" bestFit="1" customWidth="1"/>
    <col min="11" max="11" width="7.109375" bestFit="1" customWidth="1"/>
    <col min="12" max="12" width="22.109375" customWidth="1"/>
  </cols>
  <sheetData>
    <row r="1" spans="1:12" ht="34.200000000000003" customHeight="1" x14ac:dyDescent="0.35">
      <c r="A1" s="223" t="s">
        <v>430</v>
      </c>
      <c r="B1" s="225"/>
      <c r="C1" s="225"/>
      <c r="D1" s="225"/>
      <c r="E1" s="225"/>
      <c r="F1" s="225"/>
      <c r="G1" s="225"/>
      <c r="H1" s="225"/>
      <c r="I1" s="225"/>
      <c r="J1" s="225"/>
      <c r="K1" s="225"/>
      <c r="L1" s="225"/>
    </row>
    <row r="2" spans="1:12" ht="15" thickBot="1" x14ac:dyDescent="0.35">
      <c r="A2" s="3"/>
      <c r="B2" s="3"/>
      <c r="C2" s="3"/>
      <c r="D2" s="3"/>
      <c r="E2" s="3"/>
      <c r="F2" s="3"/>
      <c r="G2" s="3"/>
      <c r="H2" s="3"/>
      <c r="I2" s="3"/>
      <c r="J2" s="3"/>
      <c r="K2" s="3"/>
      <c r="L2" s="3"/>
    </row>
    <row r="3" spans="1:12" ht="16.2" thickTop="1" x14ac:dyDescent="0.3">
      <c r="A3" s="158" t="s">
        <v>0</v>
      </c>
      <c r="B3" s="158" t="s">
        <v>1</v>
      </c>
      <c r="C3" s="158" t="s">
        <v>2</v>
      </c>
      <c r="D3" s="158" t="s">
        <v>370</v>
      </c>
      <c r="E3" s="158" t="s">
        <v>371</v>
      </c>
      <c r="F3" s="158" t="s">
        <v>396</v>
      </c>
      <c r="G3" s="158" t="s">
        <v>5</v>
      </c>
      <c r="H3" s="158" t="s">
        <v>4</v>
      </c>
      <c r="I3" s="158" t="s">
        <v>155</v>
      </c>
      <c r="J3" s="158" t="s">
        <v>395</v>
      </c>
      <c r="K3" s="158" t="s">
        <v>397</v>
      </c>
      <c r="L3" s="159" t="s">
        <v>79</v>
      </c>
    </row>
    <row r="4" spans="1:12" s="3" customFormat="1" x14ac:dyDescent="0.3">
      <c r="A4" s="164" t="s">
        <v>135</v>
      </c>
      <c r="B4" s="27" t="str">
        <f>BNDW_Name</f>
        <v>Vanguard Total World Bond ETF</v>
      </c>
      <c r="C4" s="27" t="str">
        <f>BNDW_Class</f>
        <v>Fixed Income</v>
      </c>
      <c r="D4" s="27" t="str">
        <f>BNDW_Sector</f>
        <v>Bond</v>
      </c>
      <c r="E4" s="27" t="str">
        <f>BNDW_Purpose</f>
        <v>Income</v>
      </c>
      <c r="F4" s="160">
        <f>BNDW_Yield</f>
        <v>2.7300000000000001E-2</v>
      </c>
      <c r="G4" s="166">
        <v>50000</v>
      </c>
      <c r="H4" s="37">
        <f>G4/$G$9</f>
        <v>0.2</v>
      </c>
      <c r="I4" s="36">
        <f>G4*F4</f>
        <v>1365</v>
      </c>
      <c r="J4" s="36">
        <f>G4*BNDW_MaxLoss</f>
        <v>5194.962460644223</v>
      </c>
      <c r="K4" s="37">
        <f>J4/G4</f>
        <v>0.10389924921288446</v>
      </c>
      <c r="L4" s="45"/>
    </row>
    <row r="5" spans="1:12" s="3" customFormat="1" x14ac:dyDescent="0.3">
      <c r="A5" s="164" t="s">
        <v>20</v>
      </c>
      <c r="B5" s="27" t="str">
        <f>VFSTX_Name</f>
        <v>Vanguard Short-Term Investment-Grade Fund Investor Shares</v>
      </c>
      <c r="C5" s="27" t="str">
        <f>VFSTX_Class</f>
        <v>Fixed Income</v>
      </c>
      <c r="D5" s="27" t="str">
        <f>VFSTX_Sector</f>
        <v>Other</v>
      </c>
      <c r="E5" s="27" t="str">
        <f>VFSTX_Purpose</f>
        <v>Capital Preservation</v>
      </c>
      <c r="F5" s="160">
        <f>VFSTX_Yield</f>
        <v>2.0299999999999999E-2</v>
      </c>
      <c r="G5" s="166">
        <v>50000</v>
      </c>
      <c r="H5" s="37">
        <f>G5/$G$9</f>
        <v>0.2</v>
      </c>
      <c r="I5" s="36">
        <f>G5*F5</f>
        <v>1014.9999999999999</v>
      </c>
      <c r="J5" s="36">
        <f>G5*VFSTX_MaxLoss</f>
        <v>3224.3415077202499</v>
      </c>
      <c r="K5" s="37">
        <f>J5/G5</f>
        <v>6.4486830154404998E-2</v>
      </c>
      <c r="L5" s="45"/>
    </row>
    <row r="6" spans="1:12" x14ac:dyDescent="0.3">
      <c r="A6" s="164" t="s">
        <v>151</v>
      </c>
      <c r="B6" s="27" t="str">
        <f>VSCSX_Name</f>
        <v>Vanguard Short-Term Corporate Bond Index Fund Admiral Shares</v>
      </c>
      <c r="C6" s="27" t="str">
        <f>VSCSX_Class</f>
        <v>Fixed Income</v>
      </c>
      <c r="D6" s="27" t="str">
        <f>VSCSX_Sector</f>
        <v>Other</v>
      </c>
      <c r="E6" s="27" t="str">
        <f>VSCSX_Purpose</f>
        <v>Capital Preservation</v>
      </c>
      <c r="F6" s="160">
        <f>VSCSX_Yield</f>
        <v>2.18E-2</v>
      </c>
      <c r="G6" s="166">
        <v>50000</v>
      </c>
      <c r="H6" s="37">
        <f>G6/$G$9</f>
        <v>0.2</v>
      </c>
      <c r="I6" s="36">
        <f>G6*F6</f>
        <v>1090</v>
      </c>
      <c r="J6" s="36">
        <f>G6*VSCSX_MaxLoss</f>
        <v>3941.5411868910492</v>
      </c>
      <c r="K6" s="37">
        <f>J6/G6</f>
        <v>7.8830823737820979E-2</v>
      </c>
      <c r="L6" s="45"/>
    </row>
    <row r="7" spans="1:12" x14ac:dyDescent="0.3">
      <c r="A7" s="164" t="s">
        <v>29</v>
      </c>
      <c r="B7" s="27" t="str">
        <f>VWEHX_Name</f>
        <v>Vanguard High-Yield Corporate Fund Investor Shares</v>
      </c>
      <c r="C7" s="27" t="str">
        <f>VWEHX_Class</f>
        <v>Fixed Income</v>
      </c>
      <c r="D7" s="27" t="str">
        <f>VWEHX_Sector</f>
        <v>Bond</v>
      </c>
      <c r="E7" s="27" t="str">
        <f>VWEHX_Purpose</f>
        <v>Income</v>
      </c>
      <c r="F7" s="160">
        <f>VWEHX_Yield</f>
        <v>4.3899999999999995E-2</v>
      </c>
      <c r="G7" s="166">
        <v>50000</v>
      </c>
      <c r="H7" s="37">
        <f>G7/$G$9</f>
        <v>0.2</v>
      </c>
      <c r="I7" s="36">
        <f>G7*F7</f>
        <v>2194.9999999999995</v>
      </c>
      <c r="J7" s="36">
        <f>G7*VWEHX_MaxLoss</f>
        <v>10880.000000000002</v>
      </c>
      <c r="K7" s="37">
        <f>J7/G7</f>
        <v>0.21760000000000004</v>
      </c>
      <c r="L7" s="45"/>
    </row>
    <row r="8" spans="1:12" ht="15" thickBot="1" x14ac:dyDescent="0.35">
      <c r="A8" s="165" t="s">
        <v>377</v>
      </c>
      <c r="B8" s="161"/>
      <c r="C8" s="161" t="s">
        <v>377</v>
      </c>
      <c r="D8" s="161"/>
      <c r="E8" s="161"/>
      <c r="F8" s="162"/>
      <c r="G8" s="167">
        <v>50000</v>
      </c>
      <c r="H8" s="37">
        <f>G8/$G$9</f>
        <v>0.2</v>
      </c>
      <c r="I8" s="54"/>
      <c r="J8" s="54"/>
      <c r="K8" s="55"/>
      <c r="L8" s="163"/>
    </row>
    <row r="9" spans="1:12" s="175" customFormat="1" ht="16.2" thickBot="1" x14ac:dyDescent="0.35">
      <c r="A9" s="169"/>
      <c r="B9" s="169" t="s">
        <v>81</v>
      </c>
      <c r="C9" s="169"/>
      <c r="D9" s="169"/>
      <c r="E9" s="169"/>
      <c r="F9" s="170">
        <f>I9/G9</f>
        <v>2.266E-2</v>
      </c>
      <c r="G9" s="171">
        <f>SUM(G4:G8)</f>
        <v>250000</v>
      </c>
      <c r="H9" s="172">
        <f>SUM(H4:H8)</f>
        <v>1</v>
      </c>
      <c r="I9" s="171">
        <f>SUM(I4:I8)</f>
        <v>5665</v>
      </c>
      <c r="J9" s="173">
        <f>SUM(J4:J8)</f>
        <v>23240.845155255523</v>
      </c>
      <c r="K9" s="172">
        <f>J9/G9</f>
        <v>9.2963380621022093E-2</v>
      </c>
      <c r="L9" s="174"/>
    </row>
    <row r="10" spans="1:12" ht="15" thickTop="1" x14ac:dyDescent="0.3"/>
  </sheetData>
  <mergeCells count="1">
    <mergeCell ref="A1:L1"/>
  </mergeCells>
  <pageMargins left="0.25" right="0.25" top="0.75" bottom="0.75" header="0.3" footer="0.3"/>
  <pageSetup scale="8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M38"/>
  <sheetViews>
    <sheetView zoomScaleNormal="100" workbookViewId="0">
      <pane ySplit="3" topLeftCell="A4" activePane="bottomLeft" state="frozenSplit"/>
      <selection pane="bottomLeft" activeCell="H13" sqref="H13"/>
    </sheetView>
  </sheetViews>
  <sheetFormatPr defaultRowHeight="14.4" x14ac:dyDescent="0.3"/>
  <cols>
    <col min="1" max="1" width="11.5546875" style="3" customWidth="1"/>
    <col min="2" max="2" width="7.109375" bestFit="1" customWidth="1"/>
    <col min="3" max="3" width="32.5546875" bestFit="1" customWidth="1"/>
    <col min="4" max="4" width="11.77734375" bestFit="1" customWidth="1"/>
    <col min="5" max="5" width="20.77734375" bestFit="1" customWidth="1"/>
    <col min="6" max="6" width="17.5546875" bestFit="1" customWidth="1"/>
    <col min="7" max="7" width="6.5546875" bestFit="1" customWidth="1"/>
    <col min="8" max="8" width="11" bestFit="1" customWidth="1"/>
    <col min="9" max="9" width="9" bestFit="1" customWidth="1"/>
    <col min="10" max="10" width="8.44140625" bestFit="1" customWidth="1"/>
    <col min="11" max="11" width="9.33203125" bestFit="1" customWidth="1"/>
    <col min="12" max="12" width="7.33203125" bestFit="1" customWidth="1"/>
    <col min="13" max="13" width="51.6640625" customWidth="1"/>
  </cols>
  <sheetData>
    <row r="1" spans="1:13" ht="34.200000000000003" customHeight="1" x14ac:dyDescent="0.35">
      <c r="B1" s="223" t="s">
        <v>416</v>
      </c>
      <c r="C1" s="225"/>
      <c r="D1" s="225"/>
      <c r="E1" s="225"/>
      <c r="F1" s="225"/>
      <c r="G1" s="225"/>
      <c r="H1" s="225"/>
      <c r="I1" s="225"/>
      <c r="J1" s="225"/>
      <c r="K1" s="225"/>
      <c r="L1" s="225"/>
      <c r="M1" s="225"/>
    </row>
    <row r="2" spans="1:13" ht="15" thickBot="1" x14ac:dyDescent="0.35">
      <c r="B2" s="3"/>
      <c r="C2" s="3"/>
      <c r="D2" s="3"/>
      <c r="E2" s="3"/>
      <c r="F2" s="3"/>
      <c r="G2" s="3"/>
      <c r="H2" s="3"/>
      <c r="I2" s="3"/>
      <c r="J2" s="3"/>
      <c r="K2" s="3"/>
      <c r="L2" s="3"/>
      <c r="M2" s="3"/>
    </row>
    <row r="3" spans="1:13" ht="16.8" thickTop="1" thickBot="1" x14ac:dyDescent="0.35">
      <c r="A3" s="186" t="s">
        <v>76</v>
      </c>
      <c r="B3" s="187" t="s">
        <v>0</v>
      </c>
      <c r="C3" s="187" t="s">
        <v>1</v>
      </c>
      <c r="D3" s="187" t="s">
        <v>2</v>
      </c>
      <c r="E3" s="187" t="s">
        <v>370</v>
      </c>
      <c r="F3" s="187" t="s">
        <v>371</v>
      </c>
      <c r="G3" s="187" t="s">
        <v>396</v>
      </c>
      <c r="H3" s="187" t="s">
        <v>5</v>
      </c>
      <c r="I3" s="187" t="s">
        <v>4</v>
      </c>
      <c r="J3" s="187" t="s">
        <v>155</v>
      </c>
      <c r="K3" s="187" t="s">
        <v>395</v>
      </c>
      <c r="L3" s="187" t="s">
        <v>397</v>
      </c>
      <c r="M3" s="188" t="s">
        <v>79</v>
      </c>
    </row>
    <row r="4" spans="1:13" x14ac:dyDescent="0.3">
      <c r="A4" s="48" t="s">
        <v>432</v>
      </c>
      <c r="B4" s="208" t="s">
        <v>377</v>
      </c>
      <c r="C4" s="208" t="s">
        <v>434</v>
      </c>
      <c r="D4" s="189" t="s">
        <v>376</v>
      </c>
      <c r="E4" s="189" t="s">
        <v>377</v>
      </c>
      <c r="F4" s="189" t="s">
        <v>379</v>
      </c>
      <c r="G4" s="190">
        <v>0</v>
      </c>
      <c r="H4" s="191">
        <v>20000</v>
      </c>
      <c r="I4" s="50">
        <f>H4/$H$14</f>
        <v>4.7068283700691091E-2</v>
      </c>
      <c r="J4" s="49">
        <v>0</v>
      </c>
      <c r="K4" s="49">
        <v>0</v>
      </c>
      <c r="L4" s="50">
        <f>K4/H4</f>
        <v>0</v>
      </c>
      <c r="M4" s="51"/>
    </row>
    <row r="5" spans="1:13" s="3" customFormat="1" x14ac:dyDescent="0.3">
      <c r="A5" s="52" t="s">
        <v>432</v>
      </c>
      <c r="B5" s="164" t="s">
        <v>14</v>
      </c>
      <c r="C5" s="27" t="str">
        <f>VPU_Name</f>
        <v>Vanguard Utilities</v>
      </c>
      <c r="D5" s="27" t="str">
        <f>VPU_Class</f>
        <v>Multi-Asset</v>
      </c>
      <c r="E5" s="27" t="str">
        <f>VPU_Sector</f>
        <v>Utilities</v>
      </c>
      <c r="F5" s="27" t="str">
        <f>VPU_Purpose</f>
        <v>Sector Diversification</v>
      </c>
      <c r="G5" s="160">
        <f>VPU_Yield</f>
        <v>3.0699999999999998E-2</v>
      </c>
      <c r="H5" s="166">
        <v>80000</v>
      </c>
      <c r="I5" s="37">
        <f>H5/$H$14</f>
        <v>0.18827313480276436</v>
      </c>
      <c r="J5" s="36">
        <f>H5*G5</f>
        <v>2456</v>
      </c>
      <c r="K5" s="36">
        <f>H5*VPU_MaxLoss</f>
        <v>26302.147140370114</v>
      </c>
      <c r="L5" s="37">
        <f>K5/H5</f>
        <v>0.32877683925462642</v>
      </c>
      <c r="M5" s="53"/>
    </row>
    <row r="6" spans="1:13" s="3" customFormat="1" x14ac:dyDescent="0.3">
      <c r="A6" s="52" t="s">
        <v>432</v>
      </c>
      <c r="B6" s="164" t="s">
        <v>29</v>
      </c>
      <c r="C6" s="27" t="str">
        <f>VWEHX_Name</f>
        <v>Vanguard High-Yield Corporate Fund Investor Shares</v>
      </c>
      <c r="D6" s="27" t="str">
        <f>VWEHX_Class</f>
        <v>Fixed Income</v>
      </c>
      <c r="E6" s="27" t="str">
        <f>VWEHX_Sector</f>
        <v>Bond</v>
      </c>
      <c r="F6" s="27" t="str">
        <f>VWEHX_Purpose</f>
        <v>Income</v>
      </c>
      <c r="G6" s="160">
        <f>VWEHX_Yield</f>
        <v>4.3899999999999995E-2</v>
      </c>
      <c r="H6" s="166">
        <v>74914.58</v>
      </c>
      <c r="I6" s="37">
        <f>H6/$H$14</f>
        <v>0.17630503523790594</v>
      </c>
      <c r="J6" s="36">
        <f>H6*G6</f>
        <v>3288.7500619999996</v>
      </c>
      <c r="K6" s="36">
        <f>H6*VWEHX_MaxLoss</f>
        <v>16301.412608000004</v>
      </c>
      <c r="L6" s="37">
        <f>K6/H6</f>
        <v>0.21760000000000004</v>
      </c>
      <c r="M6" s="53"/>
    </row>
    <row r="7" spans="1:13" s="3" customFormat="1" ht="15" thickBot="1" x14ac:dyDescent="0.35">
      <c r="A7" s="192" t="s">
        <v>432</v>
      </c>
      <c r="B7" s="193"/>
      <c r="C7" s="194"/>
      <c r="D7" s="194"/>
      <c r="E7" s="194"/>
      <c r="F7" s="194"/>
      <c r="G7" s="195">
        <f>PPEFX_Yield</f>
        <v>2.1299999999999999E-2</v>
      </c>
      <c r="H7" s="196">
        <v>0</v>
      </c>
      <c r="I7" s="197">
        <f>H7/$H$14</f>
        <v>0</v>
      </c>
      <c r="J7" s="198">
        <f t="shared" ref="J7:J8" si="0">H7*G7</f>
        <v>0</v>
      </c>
      <c r="K7" s="198">
        <f>H7*PPEFX_MaxLoss</f>
        <v>0</v>
      </c>
      <c r="L7" s="197" t="e">
        <f>K7/H7</f>
        <v>#DIV/0!</v>
      </c>
      <c r="M7" s="199"/>
    </row>
    <row r="8" spans="1:13" s="3" customFormat="1" ht="15" thickTop="1" x14ac:dyDescent="0.3">
      <c r="A8" s="177" t="s">
        <v>433</v>
      </c>
      <c r="B8" s="209" t="s">
        <v>377</v>
      </c>
      <c r="C8" s="209" t="s">
        <v>413</v>
      </c>
      <c r="D8" s="200" t="s">
        <v>376</v>
      </c>
      <c r="E8" s="200" t="s">
        <v>377</v>
      </c>
      <c r="F8" s="200" t="s">
        <v>379</v>
      </c>
      <c r="G8" s="201">
        <v>0</v>
      </c>
      <c r="H8" s="202">
        <v>50000</v>
      </c>
      <c r="I8" s="203">
        <f>H8/$H$14</f>
        <v>0.11767070925172772</v>
      </c>
      <c r="J8" s="204">
        <f t="shared" si="0"/>
        <v>0</v>
      </c>
      <c r="K8" s="204">
        <v>0</v>
      </c>
      <c r="L8" s="203">
        <f t="shared" ref="L8" si="1">K8/H8</f>
        <v>0</v>
      </c>
      <c r="M8" s="205"/>
    </row>
    <row r="9" spans="1:13" s="3" customFormat="1" x14ac:dyDescent="0.3">
      <c r="A9" s="178" t="s">
        <v>433</v>
      </c>
      <c r="B9" s="164" t="s">
        <v>135</v>
      </c>
      <c r="C9" s="27" t="str">
        <f>BNDW_Name</f>
        <v>Vanguard Total World Bond ETF</v>
      </c>
      <c r="D9" s="27" t="str">
        <f>BNDW_Class</f>
        <v>Fixed Income</v>
      </c>
      <c r="E9" s="27" t="str">
        <f>BNDW_Sector</f>
        <v>Bond</v>
      </c>
      <c r="F9" s="27" t="str">
        <f>BNDW_Purpose</f>
        <v>Income</v>
      </c>
      <c r="G9" s="160">
        <f>BNDW_Yield</f>
        <v>2.7300000000000001E-2</v>
      </c>
      <c r="H9" s="166">
        <v>50000</v>
      </c>
      <c r="I9" s="37">
        <f>H9/$H$14</f>
        <v>0.11767070925172772</v>
      </c>
      <c r="J9" s="36">
        <f>H9*G9</f>
        <v>1365</v>
      </c>
      <c r="K9" s="36">
        <f>H9*BNDW_MaxLoss</f>
        <v>5194.962460644223</v>
      </c>
      <c r="L9" s="37">
        <f>K9/H9</f>
        <v>0.10389924921288446</v>
      </c>
      <c r="M9" s="45"/>
    </row>
    <row r="10" spans="1:13" s="3" customFormat="1" x14ac:dyDescent="0.3">
      <c r="A10" s="206"/>
      <c r="B10" s="193" t="s">
        <v>20</v>
      </c>
      <c r="C10" s="194" t="str">
        <f>VFSTX_Name</f>
        <v>Vanguard Short-Term Investment-Grade Fund Investor Shares</v>
      </c>
      <c r="D10" s="194" t="str">
        <f>VFSTX_Class</f>
        <v>Fixed Income</v>
      </c>
      <c r="E10" s="194" t="str">
        <f>VFSTX_Sector</f>
        <v>Other</v>
      </c>
      <c r="F10" s="194" t="str">
        <f>VFSTX_Purpose</f>
        <v>Capital Preservation</v>
      </c>
      <c r="G10" s="195">
        <f>VFSTX_Yield</f>
        <v>2.0299999999999999E-2</v>
      </c>
      <c r="H10" s="196">
        <v>50000</v>
      </c>
      <c r="I10" s="37">
        <f t="shared" ref="I10:I13" si="2">H10/$H$14</f>
        <v>0.11767070925172772</v>
      </c>
      <c r="J10" s="198">
        <f>H10*G10</f>
        <v>1014.9999999999999</v>
      </c>
      <c r="K10" s="198">
        <f>H10*VFSTX_MaxLoss</f>
        <v>3224.3415077202499</v>
      </c>
      <c r="L10" s="197">
        <f>K10/H10</f>
        <v>6.4486830154404998E-2</v>
      </c>
      <c r="M10" s="207"/>
    </row>
    <row r="11" spans="1:13" s="3" customFormat="1" x14ac:dyDescent="0.3">
      <c r="A11" s="206"/>
      <c r="B11" s="193" t="s">
        <v>151</v>
      </c>
      <c r="C11" s="194" t="str">
        <f>VSCSX_Name</f>
        <v>Vanguard Short-Term Corporate Bond Index Fund Admiral Shares</v>
      </c>
      <c r="D11" s="194" t="str">
        <f>VSCSX_Class</f>
        <v>Fixed Income</v>
      </c>
      <c r="E11" s="194" t="str">
        <f>VSCSX_Sector</f>
        <v>Other</v>
      </c>
      <c r="F11" s="194" t="str">
        <f>VSCSX_Purpose</f>
        <v>Capital Preservation</v>
      </c>
      <c r="G11" s="195">
        <f>VSCSX_Yield</f>
        <v>2.18E-2</v>
      </c>
      <c r="H11" s="196">
        <v>50000</v>
      </c>
      <c r="I11" s="37">
        <f t="shared" si="2"/>
        <v>0.11767070925172772</v>
      </c>
      <c r="J11" s="198">
        <f>H11*G11</f>
        <v>1090</v>
      </c>
      <c r="K11" s="198">
        <f>H11*VSCSX_MaxLoss</f>
        <v>3941.5411868910492</v>
      </c>
      <c r="L11" s="197">
        <f>K11/H11</f>
        <v>7.8830823737820979E-2</v>
      </c>
      <c r="M11" s="207"/>
    </row>
    <row r="12" spans="1:13" s="3" customFormat="1" x14ac:dyDescent="0.3">
      <c r="A12" s="206"/>
      <c r="B12" s="193" t="s">
        <v>29</v>
      </c>
      <c r="C12" s="194" t="str">
        <f>VWEHX_Name</f>
        <v>Vanguard High-Yield Corporate Fund Investor Shares</v>
      </c>
      <c r="D12" s="194" t="str">
        <f>VWEHX_Class</f>
        <v>Fixed Income</v>
      </c>
      <c r="E12" s="194" t="str">
        <f>VWEHX_Sector</f>
        <v>Bond</v>
      </c>
      <c r="F12" s="194" t="str">
        <f>VWEHX_Purpose</f>
        <v>Income</v>
      </c>
      <c r="G12" s="195">
        <f>VWEHX_Yield</f>
        <v>4.3899999999999995E-2</v>
      </c>
      <c r="H12" s="196">
        <v>50000</v>
      </c>
      <c r="I12" s="37">
        <f t="shared" si="2"/>
        <v>0.11767070925172772</v>
      </c>
      <c r="J12" s="198">
        <f>H12*G12</f>
        <v>2194.9999999999995</v>
      </c>
      <c r="K12" s="198">
        <f>H12*VWEHX_MaxLoss</f>
        <v>10880.000000000002</v>
      </c>
      <c r="L12" s="197">
        <f>K12/H12</f>
        <v>0.21760000000000004</v>
      </c>
      <c r="M12" s="207"/>
    </row>
    <row r="13" spans="1:13" s="3" customFormat="1" x14ac:dyDescent="0.3">
      <c r="A13" s="206"/>
      <c r="B13" s="193"/>
      <c r="C13" s="194"/>
      <c r="D13" s="194"/>
      <c r="E13" s="194"/>
      <c r="F13" s="194"/>
      <c r="G13" s="195"/>
      <c r="H13" s="196"/>
      <c r="I13" s="37">
        <f t="shared" si="2"/>
        <v>0</v>
      </c>
      <c r="J13" s="198">
        <f>H13*G13</f>
        <v>0</v>
      </c>
      <c r="K13" s="198">
        <f>H13*VWEHX_MaxLoss</f>
        <v>0</v>
      </c>
      <c r="L13" s="197" t="e">
        <f>K13/H13</f>
        <v>#DIV/0!</v>
      </c>
      <c r="M13" s="207"/>
    </row>
    <row r="14" spans="1:13" ht="16.2" thickBot="1" x14ac:dyDescent="0.35">
      <c r="A14" s="185"/>
      <c r="B14" s="179"/>
      <c r="C14" s="179" t="s">
        <v>81</v>
      </c>
      <c r="D14" s="179"/>
      <c r="E14" s="179"/>
      <c r="F14" s="179"/>
      <c r="G14" s="180">
        <f>J14/H14</f>
        <v>2.6851867643609684E-2</v>
      </c>
      <c r="H14" s="181">
        <f>SUM(H4:H13)</f>
        <v>424914.58</v>
      </c>
      <c r="I14" s="182">
        <f>SUM(I4:I13)</f>
        <v>1</v>
      </c>
      <c r="J14" s="181">
        <f>SUM(J4:J13)</f>
        <v>11409.750061999999</v>
      </c>
      <c r="K14" s="183">
        <f>SUM(K4:K13)</f>
        <v>65844.404903625647</v>
      </c>
      <c r="L14" s="182">
        <f t="shared" ref="L14" si="3">K14/H14</f>
        <v>0.15495915650535136</v>
      </c>
      <c r="M14" s="184"/>
    </row>
    <row r="15" spans="1:13" ht="15" thickTop="1" x14ac:dyDescent="0.3">
      <c r="B15" s="3"/>
      <c r="C15" s="3"/>
      <c r="D15" s="3"/>
      <c r="E15" s="3"/>
      <c r="F15" s="3"/>
      <c r="G15" s="3"/>
      <c r="H15" s="3"/>
      <c r="I15" s="3"/>
      <c r="J15" s="3"/>
      <c r="K15" s="3"/>
      <c r="L15" s="3"/>
      <c r="M15" s="3"/>
    </row>
    <row r="16" spans="1:13" x14ac:dyDescent="0.3">
      <c r="B16" s="3"/>
      <c r="C16" s="3"/>
      <c r="D16" s="3"/>
      <c r="E16" s="3"/>
      <c r="F16" s="3"/>
      <c r="G16" s="3"/>
      <c r="H16" s="3"/>
      <c r="I16" s="3"/>
      <c r="J16" s="3"/>
      <c r="K16" s="3"/>
      <c r="L16" s="3"/>
      <c r="M16" s="3"/>
    </row>
    <row r="17" spans="1:13" x14ac:dyDescent="0.3">
      <c r="B17" s="3"/>
      <c r="C17" s="3"/>
      <c r="D17" s="3"/>
      <c r="E17" s="3"/>
      <c r="F17" s="3"/>
      <c r="G17" s="3"/>
      <c r="H17" s="3"/>
      <c r="I17" s="3"/>
      <c r="J17" s="3"/>
      <c r="K17" s="3"/>
      <c r="L17" s="3"/>
      <c r="M17" s="3"/>
    </row>
    <row r="18" spans="1:13" x14ac:dyDescent="0.3">
      <c r="B18" s="3"/>
      <c r="C18" s="3"/>
      <c r="D18" s="3"/>
      <c r="E18" s="3"/>
      <c r="F18" s="3"/>
      <c r="G18" s="3"/>
      <c r="H18" s="3"/>
      <c r="I18" s="3"/>
      <c r="J18" s="3"/>
      <c r="K18" s="3"/>
      <c r="L18" s="3"/>
      <c r="M18" s="3"/>
    </row>
    <row r="19" spans="1:13" x14ac:dyDescent="0.3">
      <c r="A19" s="176" t="s">
        <v>411</v>
      </c>
      <c r="B19" s="3"/>
      <c r="C19" s="3"/>
      <c r="D19" s="3"/>
      <c r="E19" s="3"/>
      <c r="F19" s="3"/>
      <c r="G19" s="3"/>
      <c r="H19" s="3"/>
      <c r="I19" s="3"/>
      <c r="J19" s="3"/>
      <c r="K19" s="3"/>
      <c r="L19" s="3"/>
      <c r="M19" s="3"/>
    </row>
    <row r="20" spans="1:13" x14ac:dyDescent="0.3">
      <c r="A20" s="27" t="s">
        <v>432</v>
      </c>
      <c r="B20" s="3"/>
      <c r="C20" s="3"/>
      <c r="D20" s="3"/>
      <c r="E20" s="3"/>
      <c r="F20" s="3"/>
      <c r="G20" s="3"/>
      <c r="H20" s="3"/>
      <c r="I20" s="3"/>
      <c r="J20" s="3"/>
      <c r="K20" s="3"/>
      <c r="L20" s="3"/>
      <c r="M20" s="3"/>
    </row>
    <row r="21" spans="1:13" x14ac:dyDescent="0.3">
      <c r="A21" s="27" t="s">
        <v>433</v>
      </c>
      <c r="B21" s="3"/>
      <c r="C21" s="3"/>
      <c r="D21" s="3"/>
      <c r="E21" s="3"/>
      <c r="F21" s="3"/>
      <c r="G21" s="3"/>
      <c r="H21" s="3"/>
      <c r="I21" s="3"/>
      <c r="J21" s="3"/>
      <c r="K21" s="3"/>
      <c r="L21" s="3"/>
      <c r="M21" s="3"/>
    </row>
    <row r="22" spans="1:13" x14ac:dyDescent="0.3">
      <c r="A22" s="27"/>
      <c r="B22" s="3"/>
      <c r="C22" s="3"/>
      <c r="D22" s="3"/>
      <c r="E22" s="3"/>
      <c r="F22" s="3"/>
      <c r="G22" s="3"/>
      <c r="H22" s="3"/>
      <c r="I22" s="3"/>
      <c r="J22" s="3"/>
      <c r="K22" s="3"/>
      <c r="L22" s="3"/>
      <c r="M22" s="3"/>
    </row>
    <row r="23" spans="1:13" x14ac:dyDescent="0.3">
      <c r="A23" s="27"/>
      <c r="B23" s="3"/>
      <c r="C23" s="3"/>
      <c r="D23" s="3"/>
      <c r="E23" s="3"/>
      <c r="F23" s="3"/>
      <c r="G23" s="3"/>
      <c r="H23" s="3"/>
      <c r="I23" s="3"/>
      <c r="J23" s="3"/>
      <c r="K23" s="3"/>
      <c r="L23" s="3"/>
      <c r="M23" s="3"/>
    </row>
    <row r="24" spans="1:13" x14ac:dyDescent="0.3">
      <c r="A24" s="27"/>
      <c r="B24" s="3"/>
      <c r="C24" s="3"/>
      <c r="D24" s="3"/>
      <c r="E24" s="3"/>
      <c r="F24" s="3"/>
      <c r="G24" s="3"/>
      <c r="H24" s="3"/>
      <c r="I24" s="3"/>
      <c r="J24" s="3"/>
      <c r="K24" s="3"/>
      <c r="L24" s="3"/>
      <c r="M24" s="3"/>
    </row>
    <row r="25" spans="1:13" x14ac:dyDescent="0.3">
      <c r="A25" s="27"/>
      <c r="B25" s="3"/>
      <c r="C25" s="3"/>
      <c r="D25" s="3"/>
      <c r="E25" s="3"/>
      <c r="F25" s="3"/>
      <c r="G25" s="3"/>
      <c r="H25" s="3"/>
      <c r="I25" s="3"/>
      <c r="J25" s="3"/>
      <c r="K25" s="3"/>
      <c r="L25" s="3"/>
      <c r="M25" s="3"/>
    </row>
    <row r="26" spans="1:13" x14ac:dyDescent="0.3">
      <c r="B26" s="3"/>
      <c r="C26" s="3"/>
      <c r="D26" s="3"/>
      <c r="E26" s="3"/>
      <c r="F26" s="3"/>
      <c r="G26" s="3"/>
      <c r="H26" s="3"/>
      <c r="I26" s="3"/>
      <c r="J26" s="3"/>
      <c r="K26" s="3"/>
      <c r="L26" s="3"/>
      <c r="M26" s="3"/>
    </row>
    <row r="27" spans="1:13" x14ac:dyDescent="0.3">
      <c r="B27" s="3"/>
      <c r="C27" s="3"/>
      <c r="D27" s="3"/>
      <c r="E27" s="3"/>
      <c r="F27" s="3"/>
      <c r="G27" s="3"/>
      <c r="H27" s="3"/>
      <c r="I27" s="3"/>
      <c r="J27" s="3"/>
      <c r="K27" s="3"/>
      <c r="L27" s="3"/>
      <c r="M27" s="3"/>
    </row>
    <row r="28" spans="1:13" x14ac:dyDescent="0.3">
      <c r="B28" s="3"/>
      <c r="C28" s="3"/>
      <c r="D28" s="3"/>
      <c r="E28" s="3"/>
      <c r="F28" s="3"/>
      <c r="G28" s="3"/>
      <c r="H28" s="3"/>
      <c r="I28" s="3"/>
      <c r="J28" s="3"/>
      <c r="K28" s="3"/>
      <c r="L28" s="3"/>
      <c r="M28" s="3"/>
    </row>
    <row r="29" spans="1:13" x14ac:dyDescent="0.3">
      <c r="B29" s="3"/>
      <c r="C29" s="3"/>
      <c r="D29" s="3"/>
      <c r="E29" s="3"/>
      <c r="F29" s="3"/>
      <c r="G29" s="3"/>
      <c r="H29" s="3"/>
      <c r="I29" s="3"/>
      <c r="J29" s="3"/>
      <c r="K29" s="3"/>
      <c r="L29" s="3"/>
      <c r="M29" s="3"/>
    </row>
    <row r="30" spans="1:13" x14ac:dyDescent="0.3">
      <c r="B30" s="3"/>
      <c r="C30" s="3"/>
      <c r="D30" s="3"/>
      <c r="E30" s="3"/>
      <c r="F30" s="3"/>
      <c r="G30" s="3"/>
      <c r="H30" s="3"/>
      <c r="I30" s="3"/>
      <c r="J30" s="3"/>
      <c r="K30" s="3"/>
      <c r="L30" s="3"/>
      <c r="M30" s="3"/>
    </row>
    <row r="31" spans="1:13" x14ac:dyDescent="0.3">
      <c r="B31" s="3"/>
      <c r="C31" s="3"/>
      <c r="D31" s="3"/>
      <c r="E31" s="3"/>
      <c r="F31" s="3"/>
      <c r="G31" s="3"/>
      <c r="H31" s="3"/>
      <c r="I31" s="3"/>
      <c r="J31" s="3"/>
      <c r="K31" s="3"/>
      <c r="L31" s="3"/>
      <c r="M31" s="3"/>
    </row>
    <row r="32" spans="1:13" x14ac:dyDescent="0.3">
      <c r="B32" s="3"/>
      <c r="C32" s="3"/>
      <c r="D32" s="3"/>
      <c r="E32" s="3"/>
      <c r="F32" s="3"/>
      <c r="G32" s="3"/>
      <c r="H32" s="3"/>
      <c r="I32" s="3"/>
      <c r="J32" s="3"/>
      <c r="K32" s="3"/>
      <c r="L32" s="3"/>
      <c r="M32" s="3"/>
    </row>
    <row r="33" spans="2:13" x14ac:dyDescent="0.3">
      <c r="B33" s="3"/>
      <c r="C33" s="3"/>
      <c r="D33" s="3"/>
      <c r="E33" s="3"/>
      <c r="F33" s="3"/>
      <c r="G33" s="3"/>
      <c r="H33" s="3"/>
      <c r="I33" s="3"/>
      <c r="J33" s="3"/>
      <c r="K33" s="3"/>
      <c r="L33" s="3"/>
      <c r="M33" s="3"/>
    </row>
    <row r="34" spans="2:13" x14ac:dyDescent="0.3">
      <c r="B34" s="3"/>
      <c r="C34" s="3"/>
      <c r="D34" s="3"/>
      <c r="E34" s="3"/>
      <c r="F34" s="3"/>
      <c r="G34" s="3"/>
      <c r="H34" s="3"/>
      <c r="I34" s="3"/>
      <c r="J34" s="3"/>
      <c r="K34" s="3"/>
      <c r="L34" s="3"/>
      <c r="M34" s="3"/>
    </row>
    <row r="35" spans="2:13" x14ac:dyDescent="0.3">
      <c r="B35" s="3"/>
      <c r="C35" s="3"/>
      <c r="D35" s="3"/>
      <c r="E35" s="3"/>
      <c r="F35" s="3"/>
      <c r="G35" s="3"/>
      <c r="H35" s="3"/>
      <c r="I35" s="3"/>
      <c r="J35" s="3"/>
      <c r="K35" s="3"/>
      <c r="L35" s="3"/>
      <c r="M35" s="3"/>
    </row>
    <row r="38" spans="2:13" x14ac:dyDescent="0.3">
      <c r="B38" s="4"/>
    </row>
  </sheetData>
  <mergeCells count="1">
    <mergeCell ref="B1:M1"/>
  </mergeCells>
  <dataValidations count="1">
    <dataValidation type="list" allowBlank="1" showInputMessage="1" showErrorMessage="1" sqref="A4:A13">
      <formula1>$A$20:$A$25</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1168</vt:i4>
      </vt:variant>
    </vt:vector>
  </HeadingPairs>
  <TitlesOfParts>
    <vt:vector size="1173" baseType="lpstr">
      <vt:lpstr>Grand Totals</vt:lpstr>
      <vt:lpstr>Funds</vt:lpstr>
      <vt:lpstr>Account_1</vt:lpstr>
      <vt:lpstr>Account_2</vt:lpstr>
      <vt:lpstr>RiskAnalysis</vt:lpstr>
      <vt:lpstr>_Class</vt:lpstr>
      <vt:lpstr>_MaxLoss</vt:lpstr>
      <vt:lpstr>_Name</vt:lpstr>
      <vt:lpstr>_Purpose</vt:lpstr>
      <vt:lpstr>_Quote</vt:lpstr>
      <vt:lpstr>_Sector</vt:lpstr>
      <vt:lpstr>_Yield</vt:lpstr>
      <vt:lpstr>ABBV_Class</vt:lpstr>
      <vt:lpstr>ABBV_MaxLoss</vt:lpstr>
      <vt:lpstr>ABBV_Name</vt:lpstr>
      <vt:lpstr>ABBV_Purpose</vt:lpstr>
      <vt:lpstr>ABBV_Quote</vt:lpstr>
      <vt:lpstr>ABBV_Sector</vt:lpstr>
      <vt:lpstr>ABBV_Yield</vt:lpstr>
      <vt:lpstr>ABT_Class</vt:lpstr>
      <vt:lpstr>ABT_MaxLoss</vt:lpstr>
      <vt:lpstr>ABT_Name</vt:lpstr>
      <vt:lpstr>ABT_Purpose</vt:lpstr>
      <vt:lpstr>ABT_Quote</vt:lpstr>
      <vt:lpstr>ABT_Sector</vt:lpstr>
      <vt:lpstr>ABT_Yield</vt:lpstr>
      <vt:lpstr>Acc01_Income</vt:lpstr>
      <vt:lpstr>Acc01_Total</vt:lpstr>
      <vt:lpstr>Acc01_Yield</vt:lpstr>
      <vt:lpstr>Acc02_Income</vt:lpstr>
      <vt:lpstr>Acc02_Total</vt:lpstr>
      <vt:lpstr>Acc02_Yield</vt:lpstr>
      <vt:lpstr>AGG_Class</vt:lpstr>
      <vt:lpstr>AGG_MaxLoss</vt:lpstr>
      <vt:lpstr>AGG_Name</vt:lpstr>
      <vt:lpstr>AGG_Purpose</vt:lpstr>
      <vt:lpstr>AGG_Quote</vt:lpstr>
      <vt:lpstr>AGG_Sector</vt:lpstr>
      <vt:lpstr>AGG_Yield</vt:lpstr>
      <vt:lpstr>AGZ_Class</vt:lpstr>
      <vt:lpstr>AGZ_MaxLoss</vt:lpstr>
      <vt:lpstr>AGZ_Name</vt:lpstr>
      <vt:lpstr>AGZ_Purpose</vt:lpstr>
      <vt:lpstr>AGZ_Quote</vt:lpstr>
      <vt:lpstr>AGZ_Sector</vt:lpstr>
      <vt:lpstr>AGZ_Yield</vt:lpstr>
      <vt:lpstr>AIV_Class</vt:lpstr>
      <vt:lpstr>AIV_MaxLoss</vt:lpstr>
      <vt:lpstr>AIV_Name</vt:lpstr>
      <vt:lpstr>AIV_Purpose</vt:lpstr>
      <vt:lpstr>AIV_Quote</vt:lpstr>
      <vt:lpstr>AIV_Sector</vt:lpstr>
      <vt:lpstr>AIV_Yield</vt:lpstr>
      <vt:lpstr>ALT_Class</vt:lpstr>
      <vt:lpstr>ALT_MaxLoss</vt:lpstr>
      <vt:lpstr>ALT_Name</vt:lpstr>
      <vt:lpstr>ALT_Purpose</vt:lpstr>
      <vt:lpstr>ALT_Quote</vt:lpstr>
      <vt:lpstr>ALT_Sector</vt:lpstr>
      <vt:lpstr>ALT_Yield</vt:lpstr>
      <vt:lpstr>AMLP_Class</vt:lpstr>
      <vt:lpstr>AMLP_MaxLoss</vt:lpstr>
      <vt:lpstr>AMLP_Name</vt:lpstr>
      <vt:lpstr>AMLP_Purpose</vt:lpstr>
      <vt:lpstr>AMLP_Quote</vt:lpstr>
      <vt:lpstr>AMLP_Sector</vt:lpstr>
      <vt:lpstr>AMLP_Yield</vt:lpstr>
      <vt:lpstr>ANGL_Class</vt:lpstr>
      <vt:lpstr>ANGL_MaxLoss</vt:lpstr>
      <vt:lpstr>ANGL_Name</vt:lpstr>
      <vt:lpstr>ANGL_Purpose</vt:lpstr>
      <vt:lpstr>ANGL_Quote</vt:lpstr>
      <vt:lpstr>ANGL_Sector</vt:lpstr>
      <vt:lpstr>ANGL_Yield</vt:lpstr>
      <vt:lpstr>ARKG_Class</vt:lpstr>
      <vt:lpstr>ARKG_MaxLoss</vt:lpstr>
      <vt:lpstr>ARKG_Name</vt:lpstr>
      <vt:lpstr>ARKG_Purpose</vt:lpstr>
      <vt:lpstr>ARKG_Quote</vt:lpstr>
      <vt:lpstr>ARKG_Sector</vt:lpstr>
      <vt:lpstr>ARKG_Yield</vt:lpstr>
      <vt:lpstr>ARKK_Class</vt:lpstr>
      <vt:lpstr>ARKK_MaxLoss</vt:lpstr>
      <vt:lpstr>ARKK_Name</vt:lpstr>
      <vt:lpstr>ARKK_Purpose</vt:lpstr>
      <vt:lpstr>ARKK_Quote</vt:lpstr>
      <vt:lpstr>ARKK_Sector</vt:lpstr>
      <vt:lpstr>ARKK_Yield</vt:lpstr>
      <vt:lpstr>ARKQ_Class</vt:lpstr>
      <vt:lpstr>ARKQ_MaxLoss</vt:lpstr>
      <vt:lpstr>ARKQ_Name</vt:lpstr>
      <vt:lpstr>ARKQ_Purpose</vt:lpstr>
      <vt:lpstr>ARKQ_Quote</vt:lpstr>
      <vt:lpstr>ARKQ_Sector</vt:lpstr>
      <vt:lpstr>ARKQ_Yield</vt:lpstr>
      <vt:lpstr>ARKW_Class</vt:lpstr>
      <vt:lpstr>ARKW_MaxLoss</vt:lpstr>
      <vt:lpstr>ARKW_Name</vt:lpstr>
      <vt:lpstr>ARKW_Purpose</vt:lpstr>
      <vt:lpstr>ARKW_Quote</vt:lpstr>
      <vt:lpstr>ARKW_Sector</vt:lpstr>
      <vt:lpstr>ARKW_Yield</vt:lpstr>
      <vt:lpstr>AWF_Class</vt:lpstr>
      <vt:lpstr>AWF_MaxLoss</vt:lpstr>
      <vt:lpstr>AWF_Name</vt:lpstr>
      <vt:lpstr>AWF_Purpose</vt:lpstr>
      <vt:lpstr>AWF_Quote</vt:lpstr>
      <vt:lpstr>AWF_Sector</vt:lpstr>
      <vt:lpstr>AWF_Yield</vt:lpstr>
      <vt:lpstr>BA_Class</vt:lpstr>
      <vt:lpstr>BA_MaxLoss</vt:lpstr>
      <vt:lpstr>BA_Name</vt:lpstr>
      <vt:lpstr>BA_Purpose</vt:lpstr>
      <vt:lpstr>BA_Quote</vt:lpstr>
      <vt:lpstr>BA_Sector</vt:lpstr>
      <vt:lpstr>BA_Yield</vt:lpstr>
      <vt:lpstr>BIL_Class</vt:lpstr>
      <vt:lpstr>BIL_MaxLoss</vt:lpstr>
      <vt:lpstr>BIL_Name</vt:lpstr>
      <vt:lpstr>BIL_Purpose</vt:lpstr>
      <vt:lpstr>BIL_Quote</vt:lpstr>
      <vt:lpstr>BIL_Sector</vt:lpstr>
      <vt:lpstr>BIL_Yield</vt:lpstr>
      <vt:lpstr>BIP_Class</vt:lpstr>
      <vt:lpstr>BIP_MaxLoss</vt:lpstr>
      <vt:lpstr>BIP_Name</vt:lpstr>
      <vt:lpstr>BIP_Purpose</vt:lpstr>
      <vt:lpstr>BIP_Quote</vt:lpstr>
      <vt:lpstr>BIP_Sector</vt:lpstr>
      <vt:lpstr>BIP_Yield</vt:lpstr>
      <vt:lpstr>BKLN_Class</vt:lpstr>
      <vt:lpstr>BKLN_MaxLoss</vt:lpstr>
      <vt:lpstr>BKLN_Name</vt:lpstr>
      <vt:lpstr>BKLN_Purpose</vt:lpstr>
      <vt:lpstr>BKLN_Quote</vt:lpstr>
      <vt:lpstr>BKLN_Sector</vt:lpstr>
      <vt:lpstr>BKLN_Yield</vt:lpstr>
      <vt:lpstr>BND_Class</vt:lpstr>
      <vt:lpstr>BND_MaxLoss</vt:lpstr>
      <vt:lpstr>BND_Name</vt:lpstr>
      <vt:lpstr>BND_Purpose</vt:lpstr>
      <vt:lpstr>BND_Quote</vt:lpstr>
      <vt:lpstr>BND_Sector</vt:lpstr>
      <vt:lpstr>BND_Yield</vt:lpstr>
      <vt:lpstr>BNDW_Class</vt:lpstr>
      <vt:lpstr>BNDW_MaxLoss</vt:lpstr>
      <vt:lpstr>BNDW_Name</vt:lpstr>
      <vt:lpstr>BNDW_Purpose</vt:lpstr>
      <vt:lpstr>BNDW_Quote</vt:lpstr>
      <vt:lpstr>BNDW_Sector</vt:lpstr>
      <vt:lpstr>BNDW_Yield</vt:lpstr>
      <vt:lpstr>BNDX_Class</vt:lpstr>
      <vt:lpstr>BNDX_MaxLoss</vt:lpstr>
      <vt:lpstr>BNDX_Name</vt:lpstr>
      <vt:lpstr>BNDX_Purpose</vt:lpstr>
      <vt:lpstr>BNDX_Quote</vt:lpstr>
      <vt:lpstr>BNDX_Sector</vt:lpstr>
      <vt:lpstr>BNDX_Yield</vt:lpstr>
      <vt:lpstr>BOND_Class</vt:lpstr>
      <vt:lpstr>BOND_MaxLoss</vt:lpstr>
      <vt:lpstr>BOND_Name</vt:lpstr>
      <vt:lpstr>BOND_Purpose</vt:lpstr>
      <vt:lpstr>BOND_Quote</vt:lpstr>
      <vt:lpstr>BOND_Sector</vt:lpstr>
      <vt:lpstr>BOND_Yield</vt:lpstr>
      <vt:lpstr>BRKB_Class</vt:lpstr>
      <vt:lpstr>BRKB_MaxLoss</vt:lpstr>
      <vt:lpstr>BRKB_Name</vt:lpstr>
      <vt:lpstr>BRKB_Purpose</vt:lpstr>
      <vt:lpstr>BRKB_Quote</vt:lpstr>
      <vt:lpstr>BRKB_Sector</vt:lpstr>
      <vt:lpstr>BRKB_Yield</vt:lpstr>
      <vt:lpstr>BSV_Class</vt:lpstr>
      <vt:lpstr>BSV_MaxLoss</vt:lpstr>
      <vt:lpstr>BSV_Name</vt:lpstr>
      <vt:lpstr>BSV_Purpose</vt:lpstr>
      <vt:lpstr>BSV_Quote</vt:lpstr>
      <vt:lpstr>BSV_Sector</vt:lpstr>
      <vt:lpstr>BSV_Yield</vt:lpstr>
      <vt:lpstr>CCL_Class</vt:lpstr>
      <vt:lpstr>CCL_MaxLoss</vt:lpstr>
      <vt:lpstr>CCL_Name</vt:lpstr>
      <vt:lpstr>CCL_Purpose</vt:lpstr>
      <vt:lpstr>CCL_Quote</vt:lpstr>
      <vt:lpstr>CCL_Sector</vt:lpstr>
      <vt:lpstr>CCL_Yield</vt:lpstr>
      <vt:lpstr>CVI_Class</vt:lpstr>
      <vt:lpstr>CVI_MaxLoss</vt:lpstr>
      <vt:lpstr>CVI_Name</vt:lpstr>
      <vt:lpstr>CVI_Purpose</vt:lpstr>
      <vt:lpstr>CVI_Quote</vt:lpstr>
      <vt:lpstr>CVI_Sector</vt:lpstr>
      <vt:lpstr>CVI_Yield</vt:lpstr>
      <vt:lpstr>DEA_Class</vt:lpstr>
      <vt:lpstr>DEA_MaxLoss</vt:lpstr>
      <vt:lpstr>DEA_Name</vt:lpstr>
      <vt:lpstr>DEA_Purpose</vt:lpstr>
      <vt:lpstr>DEA_Quote</vt:lpstr>
      <vt:lpstr>DEA_Sector</vt:lpstr>
      <vt:lpstr>DEA_Yield</vt:lpstr>
      <vt:lpstr>DIS_Class</vt:lpstr>
      <vt:lpstr>DIS_MaxLoss</vt:lpstr>
      <vt:lpstr>DIS_Name</vt:lpstr>
      <vt:lpstr>DIS_Purpose</vt:lpstr>
      <vt:lpstr>DIS_Quote</vt:lpstr>
      <vt:lpstr>DIS_Sector</vt:lpstr>
      <vt:lpstr>DIS_Yield</vt:lpstr>
      <vt:lpstr>DLR_Class</vt:lpstr>
      <vt:lpstr>DLR_MaxLoss</vt:lpstr>
      <vt:lpstr>DLR_Name</vt:lpstr>
      <vt:lpstr>DLR_Purpose</vt:lpstr>
      <vt:lpstr>DLR_Quote</vt:lpstr>
      <vt:lpstr>DLR_Sector</vt:lpstr>
      <vt:lpstr>DLR_Yield</vt:lpstr>
      <vt:lpstr>DODIX_Class</vt:lpstr>
      <vt:lpstr>DODIX_MaxLoss</vt:lpstr>
      <vt:lpstr>DODIX_Name</vt:lpstr>
      <vt:lpstr>DODIX_Purpose</vt:lpstr>
      <vt:lpstr>DODIX_Quote</vt:lpstr>
      <vt:lpstr>DODIX_Sector</vt:lpstr>
      <vt:lpstr>DODIX_Yield</vt:lpstr>
      <vt:lpstr>DRE_Class</vt:lpstr>
      <vt:lpstr>DRE_MaxLoss</vt:lpstr>
      <vt:lpstr>DRE_Name</vt:lpstr>
      <vt:lpstr>DRE_Purpose</vt:lpstr>
      <vt:lpstr>DRE_Quote</vt:lpstr>
      <vt:lpstr>DRE_Sector</vt:lpstr>
      <vt:lpstr>DRE_Yield</vt:lpstr>
      <vt:lpstr>DWX_Class</vt:lpstr>
      <vt:lpstr>DWX_MaxLoss</vt:lpstr>
      <vt:lpstr>DWX_Name</vt:lpstr>
      <vt:lpstr>DWX_Purpose</vt:lpstr>
      <vt:lpstr>DWX_Quote</vt:lpstr>
      <vt:lpstr>DWX_Sector</vt:lpstr>
      <vt:lpstr>DWX_Yield</vt:lpstr>
      <vt:lpstr>EDOG_Class</vt:lpstr>
      <vt:lpstr>EDOG_MaxLoss</vt:lpstr>
      <vt:lpstr>EDOG_Name</vt:lpstr>
      <vt:lpstr>EDOG_Purpose</vt:lpstr>
      <vt:lpstr>EDOG_Quote</vt:lpstr>
      <vt:lpstr>EDOG_Sector</vt:lpstr>
      <vt:lpstr>EDOG_Yield</vt:lpstr>
      <vt:lpstr>EMB_Class</vt:lpstr>
      <vt:lpstr>EMB_MaxLoss</vt:lpstr>
      <vt:lpstr>EMB_Name</vt:lpstr>
      <vt:lpstr>EMB_Purpose</vt:lpstr>
      <vt:lpstr>EMB_Quote</vt:lpstr>
      <vt:lpstr>EMB_Sector</vt:lpstr>
      <vt:lpstr>EMB_Yield</vt:lpstr>
      <vt:lpstr>EVN_Class</vt:lpstr>
      <vt:lpstr>EVN_MaxLoss</vt:lpstr>
      <vt:lpstr>EVN_Name</vt:lpstr>
      <vt:lpstr>EVN_Purpose</vt:lpstr>
      <vt:lpstr>EVN_Quote</vt:lpstr>
      <vt:lpstr>EVN_Sector</vt:lpstr>
      <vt:lpstr>EVN_Yield</vt:lpstr>
      <vt:lpstr>EWU_Class</vt:lpstr>
      <vt:lpstr>EWU_MaxLoss</vt:lpstr>
      <vt:lpstr>EWU_Name</vt:lpstr>
      <vt:lpstr>EWU_Purpose</vt:lpstr>
      <vt:lpstr>EWU_Quote</vt:lpstr>
      <vt:lpstr>EWU_Sector</vt:lpstr>
      <vt:lpstr>EWU_Yield</vt:lpstr>
      <vt:lpstr>FFRHX_Class</vt:lpstr>
      <vt:lpstr>FFRHX_MaxLoss</vt:lpstr>
      <vt:lpstr>FFRHX_Name</vt:lpstr>
      <vt:lpstr>FFRHX_Purpose</vt:lpstr>
      <vt:lpstr>FFRHX_Quote</vt:lpstr>
      <vt:lpstr>FFRHX_Sector</vt:lpstr>
      <vt:lpstr>FFRHX_Yield</vt:lpstr>
      <vt:lpstr>FLO_Class</vt:lpstr>
      <vt:lpstr>FLO_MaxLoss</vt:lpstr>
      <vt:lpstr>FLO_Name</vt:lpstr>
      <vt:lpstr>FLO_Purpose</vt:lpstr>
      <vt:lpstr>FLO_Quote</vt:lpstr>
      <vt:lpstr>FLO_Sector</vt:lpstr>
      <vt:lpstr>FLO_Yield</vt:lpstr>
      <vt:lpstr>FSHBX_Class</vt:lpstr>
      <vt:lpstr>FSHBX_MaxLoss</vt:lpstr>
      <vt:lpstr>FSHBX_Name</vt:lpstr>
      <vt:lpstr>FSHBX_Purpose</vt:lpstr>
      <vt:lpstr>FSHBX_Quote</vt:lpstr>
      <vt:lpstr>FSHBX_Sector</vt:lpstr>
      <vt:lpstr>FSHBX_Yield</vt:lpstr>
      <vt:lpstr>FSK_Class</vt:lpstr>
      <vt:lpstr>FSK_MaxLoss</vt:lpstr>
      <vt:lpstr>FSK_Name</vt:lpstr>
      <vt:lpstr>FSK_Purpose</vt:lpstr>
      <vt:lpstr>FSK_Quote</vt:lpstr>
      <vt:lpstr>FSK_Sector</vt:lpstr>
      <vt:lpstr>FSK_Yield</vt:lpstr>
      <vt:lpstr>GHYG_Class</vt:lpstr>
      <vt:lpstr>GHYG_MaxLoss</vt:lpstr>
      <vt:lpstr>GHYG_Name</vt:lpstr>
      <vt:lpstr>GHYG_Purpose</vt:lpstr>
      <vt:lpstr>GHYG_Quote</vt:lpstr>
      <vt:lpstr>GHYG_Sector</vt:lpstr>
      <vt:lpstr>GHYG_Yield</vt:lpstr>
      <vt:lpstr>GLAD_Class</vt:lpstr>
      <vt:lpstr>GLAD_MaxLoss</vt:lpstr>
      <vt:lpstr>GLAD_Name</vt:lpstr>
      <vt:lpstr>GLAD_Purpose</vt:lpstr>
      <vt:lpstr>GLAD_Quote</vt:lpstr>
      <vt:lpstr>GLAD_Sector</vt:lpstr>
      <vt:lpstr>GLAD_Yield</vt:lpstr>
      <vt:lpstr>GM_Class</vt:lpstr>
      <vt:lpstr>GM_MaxLoss</vt:lpstr>
      <vt:lpstr>GM_Name</vt:lpstr>
      <vt:lpstr>GM_Purpose</vt:lpstr>
      <vt:lpstr>GM_Quote</vt:lpstr>
      <vt:lpstr>GM_Sector</vt:lpstr>
      <vt:lpstr>GM_Yield</vt:lpstr>
      <vt:lpstr>GRMN_Class</vt:lpstr>
      <vt:lpstr>GRMN_MaxLoss</vt:lpstr>
      <vt:lpstr>GRMN_Name</vt:lpstr>
      <vt:lpstr>GRMN_Purpose</vt:lpstr>
      <vt:lpstr>GRMN_Quote</vt:lpstr>
      <vt:lpstr>GRMN_Sector</vt:lpstr>
      <vt:lpstr>GRMN_Yield</vt:lpstr>
      <vt:lpstr>HDV_Class</vt:lpstr>
      <vt:lpstr>HDV_MaxLoss</vt:lpstr>
      <vt:lpstr>HDV_Name</vt:lpstr>
      <vt:lpstr>HDV_Purpose</vt:lpstr>
      <vt:lpstr>HDV_Quote</vt:lpstr>
      <vt:lpstr>HDV_Sector</vt:lpstr>
      <vt:lpstr>HDV_Yield</vt:lpstr>
      <vt:lpstr>HIE_Class</vt:lpstr>
      <vt:lpstr>HIE_MaxLoss</vt:lpstr>
      <vt:lpstr>HIE_Name</vt:lpstr>
      <vt:lpstr>HIE_Purpose</vt:lpstr>
      <vt:lpstr>HIE_Quote</vt:lpstr>
      <vt:lpstr>HIE_Sector</vt:lpstr>
      <vt:lpstr>HIE_Yield</vt:lpstr>
      <vt:lpstr>HTA_Class</vt:lpstr>
      <vt:lpstr>HTA_MaxLoss</vt:lpstr>
      <vt:lpstr>HTA_Name</vt:lpstr>
      <vt:lpstr>HTA_Purpose</vt:lpstr>
      <vt:lpstr>HTA_Quote</vt:lpstr>
      <vt:lpstr>HTA_Sector</vt:lpstr>
      <vt:lpstr>HTA_Yield</vt:lpstr>
      <vt:lpstr>HYLB_Class</vt:lpstr>
      <vt:lpstr>HYLB_MaxLoss</vt:lpstr>
      <vt:lpstr>HYLB_Name</vt:lpstr>
      <vt:lpstr>HYLB_Purpose</vt:lpstr>
      <vt:lpstr>HYLB_Quote</vt:lpstr>
      <vt:lpstr>HYLB_Sector</vt:lpstr>
      <vt:lpstr>HYLB_Yield</vt:lpstr>
      <vt:lpstr>IBM_Class</vt:lpstr>
      <vt:lpstr>IBM_MaxLoss</vt:lpstr>
      <vt:lpstr>IBM_Name</vt:lpstr>
      <vt:lpstr>IBM_Purpose</vt:lpstr>
      <vt:lpstr>IBM_Quote</vt:lpstr>
      <vt:lpstr>IBM_Sector</vt:lpstr>
      <vt:lpstr>IBM_Yield</vt:lpstr>
      <vt:lpstr>ICF_Class</vt:lpstr>
      <vt:lpstr>ICF_MaxLoss</vt:lpstr>
      <vt:lpstr>ICF_Name</vt:lpstr>
      <vt:lpstr>ICF_Purpose</vt:lpstr>
      <vt:lpstr>ICF_Quote</vt:lpstr>
      <vt:lpstr>ICF_Sector</vt:lpstr>
      <vt:lpstr>ICF_Yield</vt:lpstr>
      <vt:lpstr>ICLN_Class</vt:lpstr>
      <vt:lpstr>ICLN_MaxLoss</vt:lpstr>
      <vt:lpstr>ICLN_Name</vt:lpstr>
      <vt:lpstr>ICLN_Purpose</vt:lpstr>
      <vt:lpstr>ICLN_Quote</vt:lpstr>
      <vt:lpstr>ICLN_Sector</vt:lpstr>
      <vt:lpstr>ICLN_Yield</vt:lpstr>
      <vt:lpstr>ICSH_Class</vt:lpstr>
      <vt:lpstr>ICSH_MaxLoss</vt:lpstr>
      <vt:lpstr>ICSH_Name</vt:lpstr>
      <vt:lpstr>ICSH_Purpose</vt:lpstr>
      <vt:lpstr>ICSH_Quote</vt:lpstr>
      <vt:lpstr>ICSH_Sector</vt:lpstr>
      <vt:lpstr>ICSH_Yield</vt:lpstr>
      <vt:lpstr>IDV_Class</vt:lpstr>
      <vt:lpstr>IDV_MaxLoss</vt:lpstr>
      <vt:lpstr>IDV_Name</vt:lpstr>
      <vt:lpstr>IDV_Purpose</vt:lpstr>
      <vt:lpstr>IDV_Quote</vt:lpstr>
      <vt:lpstr>IDV_Sector</vt:lpstr>
      <vt:lpstr>IDV_Yield</vt:lpstr>
      <vt:lpstr>IJR_Class</vt:lpstr>
      <vt:lpstr>IJR_MaxLoss</vt:lpstr>
      <vt:lpstr>IJR_Name</vt:lpstr>
      <vt:lpstr>IJR_Purpose</vt:lpstr>
      <vt:lpstr>IJR_Quote</vt:lpstr>
      <vt:lpstr>IJR_Sector</vt:lpstr>
      <vt:lpstr>IJR_Yield</vt:lpstr>
      <vt:lpstr>IPFF_Class</vt:lpstr>
      <vt:lpstr>IPFF_MaxLoss</vt:lpstr>
      <vt:lpstr>IPFF_Name</vt:lpstr>
      <vt:lpstr>IPFF_Purpose</vt:lpstr>
      <vt:lpstr>IPFF_Quote</vt:lpstr>
      <vt:lpstr>IPFF_Sector</vt:lpstr>
      <vt:lpstr>IPFF_Yield</vt:lpstr>
      <vt:lpstr>IQDE_Class</vt:lpstr>
      <vt:lpstr>IQDE_MaxLoss</vt:lpstr>
      <vt:lpstr>IQDE_Name</vt:lpstr>
      <vt:lpstr>IQDE_Purpose</vt:lpstr>
      <vt:lpstr>IQDE_Quote</vt:lpstr>
      <vt:lpstr>IQDE_Sector</vt:lpstr>
      <vt:lpstr>IQDE_Yield</vt:lpstr>
      <vt:lpstr>IYR_Class</vt:lpstr>
      <vt:lpstr>IYR_MaxLoss</vt:lpstr>
      <vt:lpstr>IYR_Name</vt:lpstr>
      <vt:lpstr>IYR_Purpose</vt:lpstr>
      <vt:lpstr>IYR_Quote</vt:lpstr>
      <vt:lpstr>IYR_Sector</vt:lpstr>
      <vt:lpstr>IYR_Yield</vt:lpstr>
      <vt:lpstr>JETS_Class</vt:lpstr>
      <vt:lpstr>JETS_MaxLoss</vt:lpstr>
      <vt:lpstr>JETS_Name</vt:lpstr>
      <vt:lpstr>JETS_Purpose</vt:lpstr>
      <vt:lpstr>JETS_Quote</vt:lpstr>
      <vt:lpstr>JETS_Sector</vt:lpstr>
      <vt:lpstr>JETS_Yield</vt:lpstr>
      <vt:lpstr>LDUR_Class</vt:lpstr>
      <vt:lpstr>LDUR_MaxLoss</vt:lpstr>
      <vt:lpstr>LDUR_Name</vt:lpstr>
      <vt:lpstr>LDUR_Purpose</vt:lpstr>
      <vt:lpstr>LDUR_Quote</vt:lpstr>
      <vt:lpstr>LDUR_Sector</vt:lpstr>
      <vt:lpstr>LDUR_Yield</vt:lpstr>
      <vt:lpstr>LSBRX_Class</vt:lpstr>
      <vt:lpstr>LSBRX_MaxLoss</vt:lpstr>
      <vt:lpstr>LSBRX_Name</vt:lpstr>
      <vt:lpstr>LSBRX_Purpose</vt:lpstr>
      <vt:lpstr>LSBRX_Quote</vt:lpstr>
      <vt:lpstr>LSBRX_Sector</vt:lpstr>
      <vt:lpstr>LSBRX_Yield</vt:lpstr>
      <vt:lpstr>LUV_Class</vt:lpstr>
      <vt:lpstr>LUV_MaxLoss</vt:lpstr>
      <vt:lpstr>LUV_Name</vt:lpstr>
      <vt:lpstr>LUV_Purpose</vt:lpstr>
      <vt:lpstr>LUV_Quote</vt:lpstr>
      <vt:lpstr>LUV_Sector</vt:lpstr>
      <vt:lpstr>LUV_Yield</vt:lpstr>
      <vt:lpstr>LVHD_Class</vt:lpstr>
      <vt:lpstr>LVHD_MaxLoss</vt:lpstr>
      <vt:lpstr>LVHD_Name</vt:lpstr>
      <vt:lpstr>LVHD_Purpose</vt:lpstr>
      <vt:lpstr>LVHD_Quote</vt:lpstr>
      <vt:lpstr>LVHD_Sector</vt:lpstr>
      <vt:lpstr>LVHD_Yield</vt:lpstr>
      <vt:lpstr>MET_Class</vt:lpstr>
      <vt:lpstr>MET_MaxLoss</vt:lpstr>
      <vt:lpstr>MET_Name</vt:lpstr>
      <vt:lpstr>MET_Purpose</vt:lpstr>
      <vt:lpstr>MET_Quote</vt:lpstr>
      <vt:lpstr>MET_Sector</vt:lpstr>
      <vt:lpstr>MET_Yield</vt:lpstr>
      <vt:lpstr>MGC_Class</vt:lpstr>
      <vt:lpstr>MGC_MaxLoss</vt:lpstr>
      <vt:lpstr>MGC_Name</vt:lpstr>
      <vt:lpstr>MGC_Purpose</vt:lpstr>
      <vt:lpstr>MGC_Quote</vt:lpstr>
      <vt:lpstr>MGC_Sector</vt:lpstr>
      <vt:lpstr>MGC_Yield</vt:lpstr>
      <vt:lpstr>MINT_Class</vt:lpstr>
      <vt:lpstr>MINT_MaxLoss</vt:lpstr>
      <vt:lpstr>MINT_Name</vt:lpstr>
      <vt:lpstr>MINT_Purpose</vt:lpstr>
      <vt:lpstr>MINT_Quote</vt:lpstr>
      <vt:lpstr>MINT_Sector</vt:lpstr>
      <vt:lpstr>MINT_Yield</vt:lpstr>
      <vt:lpstr>MORT_Class</vt:lpstr>
      <vt:lpstr>MORT_MaxLoss</vt:lpstr>
      <vt:lpstr>MORT_Name</vt:lpstr>
      <vt:lpstr>MORT_Purpose</vt:lpstr>
      <vt:lpstr>MORT_Quote</vt:lpstr>
      <vt:lpstr>MORT_Sector</vt:lpstr>
      <vt:lpstr>MORT_Yield</vt:lpstr>
      <vt:lpstr>MSFT_Class</vt:lpstr>
      <vt:lpstr>MSFT_MaxLoss</vt:lpstr>
      <vt:lpstr>MSFT_Name</vt:lpstr>
      <vt:lpstr>MSFT_Purpose</vt:lpstr>
      <vt:lpstr>MSFT_Quote</vt:lpstr>
      <vt:lpstr>MSFT_Sector</vt:lpstr>
      <vt:lpstr>MSFT_Yield</vt:lpstr>
      <vt:lpstr>MSM_Class</vt:lpstr>
      <vt:lpstr>MSM_MaxLoss</vt:lpstr>
      <vt:lpstr>MSM_Name</vt:lpstr>
      <vt:lpstr>MSM_Purpose</vt:lpstr>
      <vt:lpstr>MSM_Quote</vt:lpstr>
      <vt:lpstr>MSM_Sector</vt:lpstr>
      <vt:lpstr>MSM_Yield</vt:lpstr>
      <vt:lpstr>NCLH_Class</vt:lpstr>
      <vt:lpstr>NCLH_MaxLoss</vt:lpstr>
      <vt:lpstr>NCLH_Name</vt:lpstr>
      <vt:lpstr>NCLH_Purpose</vt:lpstr>
      <vt:lpstr>NCLH_Quote</vt:lpstr>
      <vt:lpstr>NCLH_Sector</vt:lpstr>
      <vt:lpstr>NCLH_Yield</vt:lpstr>
      <vt:lpstr>NGG_Class</vt:lpstr>
      <vt:lpstr>NGG_MaxLoss</vt:lpstr>
      <vt:lpstr>NGG_Name</vt:lpstr>
      <vt:lpstr>NGG_Purpose</vt:lpstr>
      <vt:lpstr>NGG_Quote</vt:lpstr>
      <vt:lpstr>NGG_Sector</vt:lpstr>
      <vt:lpstr>NGG_Yield</vt:lpstr>
      <vt:lpstr>NHMAX_Class</vt:lpstr>
      <vt:lpstr>NHMAX_MaxLoss</vt:lpstr>
      <vt:lpstr>NHMAX_Name</vt:lpstr>
      <vt:lpstr>NHMAX_Purpose</vt:lpstr>
      <vt:lpstr>NHMAX_Quote</vt:lpstr>
      <vt:lpstr>NHMAX_Sector</vt:lpstr>
      <vt:lpstr>NHMAX_Yield</vt:lpstr>
      <vt:lpstr>NLY_Class</vt:lpstr>
      <vt:lpstr>NLY_MaxLoss</vt:lpstr>
      <vt:lpstr>NLY_Name</vt:lpstr>
      <vt:lpstr>NLY_Purpose</vt:lpstr>
      <vt:lpstr>NLY_Quote</vt:lpstr>
      <vt:lpstr>NLY_Sector</vt:lpstr>
      <vt:lpstr>NLY_Yield</vt:lpstr>
      <vt:lpstr>NUSFX_Class</vt:lpstr>
      <vt:lpstr>NUSFX_MaxLoss</vt:lpstr>
      <vt:lpstr>NUSFX_Name</vt:lpstr>
      <vt:lpstr>NUSFX_Purpose</vt:lpstr>
      <vt:lpstr>NUSFX_Quote</vt:lpstr>
      <vt:lpstr>NUSFX_Sector</vt:lpstr>
      <vt:lpstr>NUSFX_Yield</vt:lpstr>
      <vt:lpstr>ORI_Class</vt:lpstr>
      <vt:lpstr>ORI_MaxLoss</vt:lpstr>
      <vt:lpstr>ORI_Name</vt:lpstr>
      <vt:lpstr>ORI_Purpose</vt:lpstr>
      <vt:lpstr>ORI_Quote</vt:lpstr>
      <vt:lpstr>ORI_Sector</vt:lpstr>
      <vt:lpstr>ORI_Yield</vt:lpstr>
      <vt:lpstr>PBCT_Class</vt:lpstr>
      <vt:lpstr>PBCT_MaxLoss</vt:lpstr>
      <vt:lpstr>PBCT_Name</vt:lpstr>
      <vt:lpstr>PBCT_Purpose</vt:lpstr>
      <vt:lpstr>PBCT_Quote</vt:lpstr>
      <vt:lpstr>PBCT_Sector</vt:lpstr>
      <vt:lpstr>PBCT_Yield</vt:lpstr>
      <vt:lpstr>PBW_Class</vt:lpstr>
      <vt:lpstr>PBW_MaxLoss</vt:lpstr>
      <vt:lpstr>PBW_Name</vt:lpstr>
      <vt:lpstr>PBW_Purpose</vt:lpstr>
      <vt:lpstr>PBW_Quote</vt:lpstr>
      <vt:lpstr>PBW_Sector</vt:lpstr>
      <vt:lpstr>PBW_Yield</vt:lpstr>
      <vt:lpstr>PCN_Class</vt:lpstr>
      <vt:lpstr>PCN_MaxLoss</vt:lpstr>
      <vt:lpstr>PCN_Name</vt:lpstr>
      <vt:lpstr>PCN_Purpose</vt:lpstr>
      <vt:lpstr>PCN_Quote</vt:lpstr>
      <vt:lpstr>PCN_Sector</vt:lpstr>
      <vt:lpstr>PCN_Yield</vt:lpstr>
      <vt:lpstr>PCY_Class</vt:lpstr>
      <vt:lpstr>PCY_MaxLoss</vt:lpstr>
      <vt:lpstr>PCY_Name</vt:lpstr>
      <vt:lpstr>PCY_Purpose</vt:lpstr>
      <vt:lpstr>PCY_Quote</vt:lpstr>
      <vt:lpstr>PCY_Sector</vt:lpstr>
      <vt:lpstr>PCY_Yield</vt:lpstr>
      <vt:lpstr>PEJ_Class</vt:lpstr>
      <vt:lpstr>PEJ_MaxLoss</vt:lpstr>
      <vt:lpstr>PEJ_Name</vt:lpstr>
      <vt:lpstr>PEJ_Purpose</vt:lpstr>
      <vt:lpstr>PEJ_Quote</vt:lpstr>
      <vt:lpstr>PEJ_Sector</vt:lpstr>
      <vt:lpstr>PEJ_Yield</vt:lpstr>
      <vt:lpstr>PFF_Class</vt:lpstr>
      <vt:lpstr>PFF_MaxLoss</vt:lpstr>
      <vt:lpstr>PFF_Name</vt:lpstr>
      <vt:lpstr>PFF_Purpose</vt:lpstr>
      <vt:lpstr>PFF_Quote</vt:lpstr>
      <vt:lpstr>PFF_Sector</vt:lpstr>
      <vt:lpstr>PFF_Yield</vt:lpstr>
      <vt:lpstr>PFFD_Class</vt:lpstr>
      <vt:lpstr>PFFD_MaxLoss</vt:lpstr>
      <vt:lpstr>PFFD_Name</vt:lpstr>
      <vt:lpstr>PFFD_Purpose</vt:lpstr>
      <vt:lpstr>PFFD_Quote</vt:lpstr>
      <vt:lpstr>PFFD_Sector</vt:lpstr>
      <vt:lpstr>PFFD_Yield</vt:lpstr>
      <vt:lpstr>PFXF_Class</vt:lpstr>
      <vt:lpstr>PFXF_MaxLoss</vt:lpstr>
      <vt:lpstr>PFXF_Name</vt:lpstr>
      <vt:lpstr>PFXF_Purpose</vt:lpstr>
      <vt:lpstr>PFXF_Quote</vt:lpstr>
      <vt:lpstr>PFXF_Sector</vt:lpstr>
      <vt:lpstr>PFXF_Yield</vt:lpstr>
      <vt:lpstr>PPEFX_Class</vt:lpstr>
      <vt:lpstr>PPEFX_MaxLoss</vt:lpstr>
      <vt:lpstr>PPEFX_Name</vt:lpstr>
      <vt:lpstr>PPEFX_Purpose</vt:lpstr>
      <vt:lpstr>PPEFX_Quote</vt:lpstr>
      <vt:lpstr>PPEFX_Sector</vt:lpstr>
      <vt:lpstr>PPEFX_Yield</vt:lpstr>
      <vt:lpstr>PREMX_Class</vt:lpstr>
      <vt:lpstr>PREMX_MaxLoss</vt:lpstr>
      <vt:lpstr>PREMX_Name</vt:lpstr>
      <vt:lpstr>PREMX_Purpose</vt:lpstr>
      <vt:lpstr>PREMX_Quote</vt:lpstr>
      <vt:lpstr>PREMX_Sector</vt:lpstr>
      <vt:lpstr>PREMX_Yield</vt:lpstr>
      <vt:lpstr>PSK_Class</vt:lpstr>
      <vt:lpstr>PSK_MaxLoss</vt:lpstr>
      <vt:lpstr>PSK_Name</vt:lpstr>
      <vt:lpstr>PSK_Purpose</vt:lpstr>
      <vt:lpstr>PSK_Quote</vt:lpstr>
      <vt:lpstr>PSK_Sector</vt:lpstr>
      <vt:lpstr>PSK_Yield</vt:lpstr>
      <vt:lpstr>QCLN_Class</vt:lpstr>
      <vt:lpstr>QCLN_MaxLoss</vt:lpstr>
      <vt:lpstr>QCLN_Name</vt:lpstr>
      <vt:lpstr>QCLN_Purpose</vt:lpstr>
      <vt:lpstr>QCLN_Quote</vt:lpstr>
      <vt:lpstr>QCLN_Sector</vt:lpstr>
      <vt:lpstr>QCLN_Yield</vt:lpstr>
      <vt:lpstr>RCL_Class</vt:lpstr>
      <vt:lpstr>RCL_MaxLoss</vt:lpstr>
      <vt:lpstr>RCL_Name</vt:lpstr>
      <vt:lpstr>RCL_Purpose</vt:lpstr>
      <vt:lpstr>RCL_Quote</vt:lpstr>
      <vt:lpstr>RCL_Sector</vt:lpstr>
      <vt:lpstr>RCL_Yield</vt:lpstr>
      <vt:lpstr>REM_Class</vt:lpstr>
      <vt:lpstr>REM_MaxLoss</vt:lpstr>
      <vt:lpstr>REM_Name</vt:lpstr>
      <vt:lpstr>REM_Purpose</vt:lpstr>
      <vt:lpstr>REM_Quote</vt:lpstr>
      <vt:lpstr>REM_Sector</vt:lpstr>
      <vt:lpstr>REM_Yield</vt:lpstr>
      <vt:lpstr>REZ_Class</vt:lpstr>
      <vt:lpstr>REZ_MaxLoss</vt:lpstr>
      <vt:lpstr>REZ_Name</vt:lpstr>
      <vt:lpstr>REZ_Purpose</vt:lpstr>
      <vt:lpstr>REZ_Quote</vt:lpstr>
      <vt:lpstr>REZ_Sector</vt:lpstr>
      <vt:lpstr>REZ_Yield</vt:lpstr>
      <vt:lpstr>RWT_Class</vt:lpstr>
      <vt:lpstr>RWT_MaxLoss</vt:lpstr>
      <vt:lpstr>RWT_Name</vt:lpstr>
      <vt:lpstr>RWT_Purpose</vt:lpstr>
      <vt:lpstr>RWT_Quote</vt:lpstr>
      <vt:lpstr>RWT_Sector</vt:lpstr>
      <vt:lpstr>RWT_Yield</vt:lpstr>
      <vt:lpstr>RWX_Class</vt:lpstr>
      <vt:lpstr>RWX_MaxLoss</vt:lpstr>
      <vt:lpstr>RWX_Name</vt:lpstr>
      <vt:lpstr>RWX_Purpose</vt:lpstr>
      <vt:lpstr>RWX_Quote</vt:lpstr>
      <vt:lpstr>RWX_Sector</vt:lpstr>
      <vt:lpstr>RWX_Yield</vt:lpstr>
      <vt:lpstr>SCHD_Class</vt:lpstr>
      <vt:lpstr>SCHD_MaxLoss</vt:lpstr>
      <vt:lpstr>SCHD_Name</vt:lpstr>
      <vt:lpstr>SCHD_Purpose</vt:lpstr>
      <vt:lpstr>SCHD_Quote</vt:lpstr>
      <vt:lpstr>SCHD_Sector</vt:lpstr>
      <vt:lpstr>SCHD_Yield</vt:lpstr>
      <vt:lpstr>SCHI_Class</vt:lpstr>
      <vt:lpstr>SCHI_MaxLoss</vt:lpstr>
      <vt:lpstr>SCHI_Name</vt:lpstr>
      <vt:lpstr>SCHI_Purpose</vt:lpstr>
      <vt:lpstr>SCHI_Quote</vt:lpstr>
      <vt:lpstr>SCHI_Sector</vt:lpstr>
      <vt:lpstr>SCHI_Yield</vt:lpstr>
      <vt:lpstr>SCHO_Class</vt:lpstr>
      <vt:lpstr>SCHO_MaxLoss</vt:lpstr>
      <vt:lpstr>SCHO_Name</vt:lpstr>
      <vt:lpstr>SCHO_Purpose</vt:lpstr>
      <vt:lpstr>SCHO_Quote</vt:lpstr>
      <vt:lpstr>SCHO_Sector</vt:lpstr>
      <vt:lpstr>SCHO_Yield</vt:lpstr>
      <vt:lpstr>SDIV_Class</vt:lpstr>
      <vt:lpstr>SDIV_MaxLoss</vt:lpstr>
      <vt:lpstr>SDIV_Name</vt:lpstr>
      <vt:lpstr>SDIV_Purpose</vt:lpstr>
      <vt:lpstr>SDIV_Quote</vt:lpstr>
      <vt:lpstr>SDIV_Sector</vt:lpstr>
      <vt:lpstr>SDIV_Yield</vt:lpstr>
      <vt:lpstr>SDOG_Class</vt:lpstr>
      <vt:lpstr>SDOG_MaxLoss</vt:lpstr>
      <vt:lpstr>SDOG_Name</vt:lpstr>
      <vt:lpstr>SDOG_Purpose</vt:lpstr>
      <vt:lpstr>SDOG_Quote</vt:lpstr>
      <vt:lpstr>SDOG_Sector</vt:lpstr>
      <vt:lpstr>SDOG_Yield</vt:lpstr>
      <vt:lpstr>SDY_Class</vt:lpstr>
      <vt:lpstr>SDY_MaxLoss</vt:lpstr>
      <vt:lpstr>SDY_Name</vt:lpstr>
      <vt:lpstr>SDY_Purpose</vt:lpstr>
      <vt:lpstr>SDY_Quote</vt:lpstr>
      <vt:lpstr>SDY_Sector</vt:lpstr>
      <vt:lpstr>SDY_Yield</vt:lpstr>
      <vt:lpstr>SJNK_Class</vt:lpstr>
      <vt:lpstr>SJNK_MaxLoss</vt:lpstr>
      <vt:lpstr>SJNK_Name</vt:lpstr>
      <vt:lpstr>SJNK_Purpose</vt:lpstr>
      <vt:lpstr>SJNK_Quote</vt:lpstr>
      <vt:lpstr>SJNK_Sector</vt:lpstr>
      <vt:lpstr>SJNK_Yield</vt:lpstr>
      <vt:lpstr>SPAB_Class</vt:lpstr>
      <vt:lpstr>SPAB_MaxLoss</vt:lpstr>
      <vt:lpstr>SPAB_Name</vt:lpstr>
      <vt:lpstr>SPAB_Purpose</vt:lpstr>
      <vt:lpstr>SPAB_Quote</vt:lpstr>
      <vt:lpstr>SPAB_Sector</vt:lpstr>
      <vt:lpstr>SPAB_Yield</vt:lpstr>
      <vt:lpstr>SPFF_Class</vt:lpstr>
      <vt:lpstr>SPFF_MaxLoss</vt:lpstr>
      <vt:lpstr>SPFF_Name</vt:lpstr>
      <vt:lpstr>SPFF_Purpose</vt:lpstr>
      <vt:lpstr>SPFF_Quote</vt:lpstr>
      <vt:lpstr>SPFF_Sector</vt:lpstr>
      <vt:lpstr>SPFF_Yield</vt:lpstr>
      <vt:lpstr>SPH_Class</vt:lpstr>
      <vt:lpstr>SPH_MaxLoss</vt:lpstr>
      <vt:lpstr>SPH_Name</vt:lpstr>
      <vt:lpstr>SPH_Purpose</vt:lpstr>
      <vt:lpstr>SPH_Quote</vt:lpstr>
      <vt:lpstr>SPH_Sector</vt:lpstr>
      <vt:lpstr>SPH_Yield</vt:lpstr>
      <vt:lpstr>SWRSX_Class</vt:lpstr>
      <vt:lpstr>SWRSX_MaxLoss</vt:lpstr>
      <vt:lpstr>SWRSX_Name</vt:lpstr>
      <vt:lpstr>SWRSX_Purpose</vt:lpstr>
      <vt:lpstr>SWRSX_Quote</vt:lpstr>
      <vt:lpstr>SWRSX_Sector</vt:lpstr>
      <vt:lpstr>SWRSX_Yield</vt:lpstr>
      <vt:lpstr>SWSBX_Class</vt:lpstr>
      <vt:lpstr>SWSBX_MaxLoss</vt:lpstr>
      <vt:lpstr>SWSBX_Name</vt:lpstr>
      <vt:lpstr>SWSBX_Purpose</vt:lpstr>
      <vt:lpstr>SWSBX_Quote</vt:lpstr>
      <vt:lpstr>SWSBX_Sector</vt:lpstr>
      <vt:lpstr>SWSBX_Yield</vt:lpstr>
      <vt:lpstr>SWVXX_Class</vt:lpstr>
      <vt:lpstr>SWVXX_MaxLoss</vt:lpstr>
      <vt:lpstr>SWVXX_Name</vt:lpstr>
      <vt:lpstr>SWVXX_Purpose</vt:lpstr>
      <vt:lpstr>SWVXX_Quote</vt:lpstr>
      <vt:lpstr>SWVXX_Sector</vt:lpstr>
      <vt:lpstr>SWVXX_Yield</vt:lpstr>
      <vt:lpstr>SYY_Class</vt:lpstr>
      <vt:lpstr>SYY_MaxLoss</vt:lpstr>
      <vt:lpstr>SYY_Name</vt:lpstr>
      <vt:lpstr>SYY_Purpose</vt:lpstr>
      <vt:lpstr>SYY_Quote</vt:lpstr>
      <vt:lpstr>SYY_Sector</vt:lpstr>
      <vt:lpstr>SYY_Yield</vt:lpstr>
      <vt:lpstr>T_Class</vt:lpstr>
      <vt:lpstr>T_MaxLoss</vt:lpstr>
      <vt:lpstr>T_Name</vt:lpstr>
      <vt:lpstr>T_Purpose</vt:lpstr>
      <vt:lpstr>T_Quote</vt:lpstr>
      <vt:lpstr>T_Sector</vt:lpstr>
      <vt:lpstr>T_Yield</vt:lpstr>
      <vt:lpstr>TAN_Class</vt:lpstr>
      <vt:lpstr>TAN_MaxLoss</vt:lpstr>
      <vt:lpstr>TAN_Name</vt:lpstr>
      <vt:lpstr>TAN_Purpose</vt:lpstr>
      <vt:lpstr>TAN_Quote</vt:lpstr>
      <vt:lpstr>TAN_Sector</vt:lpstr>
      <vt:lpstr>TAN_Yield</vt:lpstr>
      <vt:lpstr>TGEIX_Class</vt:lpstr>
      <vt:lpstr>TGEIX_MaxLoss</vt:lpstr>
      <vt:lpstr>TGEIX_Name</vt:lpstr>
      <vt:lpstr>TGEIX_Purpose</vt:lpstr>
      <vt:lpstr>TGEIX_Quote</vt:lpstr>
      <vt:lpstr>TGEIX_Sector</vt:lpstr>
      <vt:lpstr>TGEIX_Yield</vt:lpstr>
      <vt:lpstr>TGHNX_Class</vt:lpstr>
      <vt:lpstr>TGHNX_MaxLoss</vt:lpstr>
      <vt:lpstr>TGHNX_Name</vt:lpstr>
      <vt:lpstr>TGHNX_Purpose</vt:lpstr>
      <vt:lpstr>TGHNX_Quote</vt:lpstr>
      <vt:lpstr>TGHNX_Sector</vt:lpstr>
      <vt:lpstr>TGHNX_Yield</vt:lpstr>
      <vt:lpstr>TOTL_Class</vt:lpstr>
      <vt:lpstr>TOTL_MaxLoss</vt:lpstr>
      <vt:lpstr>TOTL_Name</vt:lpstr>
      <vt:lpstr>TOTL_Purpose</vt:lpstr>
      <vt:lpstr>TOTL_Quote</vt:lpstr>
      <vt:lpstr>TOTL_Sector</vt:lpstr>
      <vt:lpstr>TOTL_Yield</vt:lpstr>
      <vt:lpstr>TSLA_Class</vt:lpstr>
      <vt:lpstr>TSLA_MaxLoss</vt:lpstr>
      <vt:lpstr>TSLA_Name</vt:lpstr>
      <vt:lpstr>TSLA_Purpose</vt:lpstr>
      <vt:lpstr>TSLA_Quote</vt:lpstr>
      <vt:lpstr>TSLA_Sector</vt:lpstr>
      <vt:lpstr>TSLA_Yield</vt:lpstr>
      <vt:lpstr>UNM_Class</vt:lpstr>
      <vt:lpstr>UNM_MaxLoss</vt:lpstr>
      <vt:lpstr>UNM_Name</vt:lpstr>
      <vt:lpstr>UNM_Purpose</vt:lpstr>
      <vt:lpstr>UNM_Quote</vt:lpstr>
      <vt:lpstr>UNM_Sector</vt:lpstr>
      <vt:lpstr>UNM_Yield</vt:lpstr>
      <vt:lpstr>USHY_Class</vt:lpstr>
      <vt:lpstr>USHY_MaxLoss</vt:lpstr>
      <vt:lpstr>USHY_Name</vt:lpstr>
      <vt:lpstr>USHY_Purpose</vt:lpstr>
      <vt:lpstr>USHY_Quote</vt:lpstr>
      <vt:lpstr>USHY_Sector</vt:lpstr>
      <vt:lpstr>USHY_Yield</vt:lpstr>
      <vt:lpstr>USRT_Class</vt:lpstr>
      <vt:lpstr>USRT_MaxLoss</vt:lpstr>
      <vt:lpstr>USRT_Name</vt:lpstr>
      <vt:lpstr>USRT_Purpose</vt:lpstr>
      <vt:lpstr>USRT_Quote</vt:lpstr>
      <vt:lpstr>USRT_Sector</vt:lpstr>
      <vt:lpstr>USRT_Yield</vt:lpstr>
      <vt:lpstr>VAW_Class</vt:lpstr>
      <vt:lpstr>VAW_MaxLoss</vt:lpstr>
      <vt:lpstr>VAW_Name</vt:lpstr>
      <vt:lpstr>VAW_Purpose</vt:lpstr>
      <vt:lpstr>VAW_Quote</vt:lpstr>
      <vt:lpstr>VAW_Sector</vt:lpstr>
      <vt:lpstr>VAW_Yield</vt:lpstr>
      <vt:lpstr>VBMFX_Class</vt:lpstr>
      <vt:lpstr>VBMFX_MaxLoss</vt:lpstr>
      <vt:lpstr>VBMFX_Name</vt:lpstr>
      <vt:lpstr>VBMFX_Purpose</vt:lpstr>
      <vt:lpstr>VBMFX_Quote</vt:lpstr>
      <vt:lpstr>VBMFX_Sector</vt:lpstr>
      <vt:lpstr>VBMFX_Yield</vt:lpstr>
      <vt:lpstr>VBR_Class</vt:lpstr>
      <vt:lpstr>VBR_MaxLoss</vt:lpstr>
      <vt:lpstr>VBR_Name</vt:lpstr>
      <vt:lpstr>VBR_Purpose</vt:lpstr>
      <vt:lpstr>VBR_Quote</vt:lpstr>
      <vt:lpstr>VBR_Sector</vt:lpstr>
      <vt:lpstr>VBR_Yield</vt:lpstr>
      <vt:lpstr>VCORX_Class</vt:lpstr>
      <vt:lpstr>VCORX_MaxLoss</vt:lpstr>
      <vt:lpstr>VCORX_Name</vt:lpstr>
      <vt:lpstr>VCORX_Purpose</vt:lpstr>
      <vt:lpstr>VCORX_Quote</vt:lpstr>
      <vt:lpstr>VCORX_Sector</vt:lpstr>
      <vt:lpstr>VCORX_Yield</vt:lpstr>
      <vt:lpstr>VCR_Class</vt:lpstr>
      <vt:lpstr>VCR_MaxLoss</vt:lpstr>
      <vt:lpstr>VCR_Name</vt:lpstr>
      <vt:lpstr>VCR_Purpose</vt:lpstr>
      <vt:lpstr>VCR_Quote</vt:lpstr>
      <vt:lpstr>VCR_Sector</vt:lpstr>
      <vt:lpstr>VCR_Yield</vt:lpstr>
      <vt:lpstr>VDC_Class</vt:lpstr>
      <vt:lpstr>VDC_MaxLoss</vt:lpstr>
      <vt:lpstr>VDC_Name</vt:lpstr>
      <vt:lpstr>VDC_Purpose</vt:lpstr>
      <vt:lpstr>VDC_Quote</vt:lpstr>
      <vt:lpstr>VDC_Sector</vt:lpstr>
      <vt:lpstr>VDC_Yield</vt:lpstr>
      <vt:lpstr>VDIGX_Class</vt:lpstr>
      <vt:lpstr>VDIGX_MaxLoss</vt:lpstr>
      <vt:lpstr>VDIGX_Name</vt:lpstr>
      <vt:lpstr>VDIGX_Purpose</vt:lpstr>
      <vt:lpstr>VDIGX_Quote</vt:lpstr>
      <vt:lpstr>VDIGX_Sector</vt:lpstr>
      <vt:lpstr>VDIGX_Yield</vt:lpstr>
      <vt:lpstr>VEA_Class</vt:lpstr>
      <vt:lpstr>VEA_MaxLoss</vt:lpstr>
      <vt:lpstr>VEA_Name</vt:lpstr>
      <vt:lpstr>VEA_Purpose</vt:lpstr>
      <vt:lpstr>VEA_Quote</vt:lpstr>
      <vt:lpstr>VEA_Sector</vt:lpstr>
      <vt:lpstr>VEA_Yield</vt:lpstr>
      <vt:lpstr>VEU_Class</vt:lpstr>
      <vt:lpstr>VEU_MaxLoss</vt:lpstr>
      <vt:lpstr>VEU_Name</vt:lpstr>
      <vt:lpstr>VEU_Purpose</vt:lpstr>
      <vt:lpstr>VEU_Quote</vt:lpstr>
      <vt:lpstr>VEU_Sector</vt:lpstr>
      <vt:lpstr>VEU_Yield</vt:lpstr>
      <vt:lpstr>VFH_Class</vt:lpstr>
      <vt:lpstr>VFH_MaxLoss</vt:lpstr>
      <vt:lpstr>VFH_Name</vt:lpstr>
      <vt:lpstr>VFH_Purpose</vt:lpstr>
      <vt:lpstr>VFH_Quote</vt:lpstr>
      <vt:lpstr>VFH_Sector</vt:lpstr>
      <vt:lpstr>VFH_Yield</vt:lpstr>
      <vt:lpstr>VFICX_Class</vt:lpstr>
      <vt:lpstr>VFICX_MaxLoss</vt:lpstr>
      <vt:lpstr>VFICX_Name</vt:lpstr>
      <vt:lpstr>VFICX_Purpose</vt:lpstr>
      <vt:lpstr>VFICX_Quote</vt:lpstr>
      <vt:lpstr>VFICX_Sector</vt:lpstr>
      <vt:lpstr>VFICX_Yield</vt:lpstr>
      <vt:lpstr>VFMV_Class</vt:lpstr>
      <vt:lpstr>VFMV_MaxLoss</vt:lpstr>
      <vt:lpstr>VFMV_Name</vt:lpstr>
      <vt:lpstr>VFMV_Purpose</vt:lpstr>
      <vt:lpstr>VFMV_Quote</vt:lpstr>
      <vt:lpstr>VFMV_Sector</vt:lpstr>
      <vt:lpstr>VFMV_Yield</vt:lpstr>
      <vt:lpstr>VFSTX_Class</vt:lpstr>
      <vt:lpstr>VFSTX_MaxLoss</vt:lpstr>
      <vt:lpstr>VFSTX_Name</vt:lpstr>
      <vt:lpstr>VFSTX_Purpose</vt:lpstr>
      <vt:lpstr>VFSTX_Quote</vt:lpstr>
      <vt:lpstr>VFSTX_Sector</vt:lpstr>
      <vt:lpstr>VFSTX_Yield</vt:lpstr>
      <vt:lpstr>VGK_Class</vt:lpstr>
      <vt:lpstr>VGK_MaxLoss</vt:lpstr>
      <vt:lpstr>VGK_Name</vt:lpstr>
      <vt:lpstr>VGK_Purpose</vt:lpstr>
      <vt:lpstr>VGK_Quote</vt:lpstr>
      <vt:lpstr>VGK_Sector</vt:lpstr>
      <vt:lpstr>VGK_Yield</vt:lpstr>
      <vt:lpstr>VGSH_Class</vt:lpstr>
      <vt:lpstr>VGSH_MaxLoss</vt:lpstr>
      <vt:lpstr>VGSH_Name</vt:lpstr>
      <vt:lpstr>VGSH_Purpose</vt:lpstr>
      <vt:lpstr>VGSH_Quote</vt:lpstr>
      <vt:lpstr>VGSH_Sector</vt:lpstr>
      <vt:lpstr>VGSH_Yield</vt:lpstr>
      <vt:lpstr>VGT_Class</vt:lpstr>
      <vt:lpstr>VGT_MaxLoss</vt:lpstr>
      <vt:lpstr>VGT_Name</vt:lpstr>
      <vt:lpstr>VGT_Purpose</vt:lpstr>
      <vt:lpstr>VGT_Quote</vt:lpstr>
      <vt:lpstr>VGT_Sector</vt:lpstr>
      <vt:lpstr>VGT_Yield</vt:lpstr>
      <vt:lpstr>VIG_Class</vt:lpstr>
      <vt:lpstr>VIG_MaxLoss</vt:lpstr>
      <vt:lpstr>VIG_Name</vt:lpstr>
      <vt:lpstr>VIG_Purpose</vt:lpstr>
      <vt:lpstr>VIG_Quote</vt:lpstr>
      <vt:lpstr>VIG_Sector</vt:lpstr>
      <vt:lpstr>VIG_Yield</vt:lpstr>
      <vt:lpstr>VIOO_Class</vt:lpstr>
      <vt:lpstr>VIOO_MaxLoss</vt:lpstr>
      <vt:lpstr>VIOO_Name</vt:lpstr>
      <vt:lpstr>VIOO_Purpose</vt:lpstr>
      <vt:lpstr>VIOO_Quote</vt:lpstr>
      <vt:lpstr>VIOO_Sector</vt:lpstr>
      <vt:lpstr>VIOO_Yield</vt:lpstr>
      <vt:lpstr>VIS_Class</vt:lpstr>
      <vt:lpstr>VIS_MaxLoss</vt:lpstr>
      <vt:lpstr>VIS_Name</vt:lpstr>
      <vt:lpstr>VIS_Purpose</vt:lpstr>
      <vt:lpstr>VIS_Quote</vt:lpstr>
      <vt:lpstr>VIS_Sector</vt:lpstr>
      <vt:lpstr>VIS_Yield</vt:lpstr>
      <vt:lpstr>VITSX_Class</vt:lpstr>
      <vt:lpstr>VITSX_MaxLoss</vt:lpstr>
      <vt:lpstr>VITSX_Name</vt:lpstr>
      <vt:lpstr>VITSX_Purpose</vt:lpstr>
      <vt:lpstr>VITSX_Quote</vt:lpstr>
      <vt:lpstr>VITSX_Sector</vt:lpstr>
      <vt:lpstr>VITSX_Yield</vt:lpstr>
      <vt:lpstr>VMGRX_Class</vt:lpstr>
      <vt:lpstr>VMGRX_MaxLoss</vt:lpstr>
      <vt:lpstr>VMGRX_Name</vt:lpstr>
      <vt:lpstr>VMGRX_Purpose</vt:lpstr>
      <vt:lpstr>VMGRX_Quote</vt:lpstr>
      <vt:lpstr>VMGRX_Sector</vt:lpstr>
      <vt:lpstr>VMGRX_Yield</vt:lpstr>
      <vt:lpstr>VMMSX_Class</vt:lpstr>
      <vt:lpstr>VMMSX_MaxLoss</vt:lpstr>
      <vt:lpstr>VMMSX_Name</vt:lpstr>
      <vt:lpstr>VMMSX_Purpose</vt:lpstr>
      <vt:lpstr>VMMSX_Quote</vt:lpstr>
      <vt:lpstr>VMMSX_Sector</vt:lpstr>
      <vt:lpstr>VMMSX_Yield</vt:lpstr>
      <vt:lpstr>VNQ_Class</vt:lpstr>
      <vt:lpstr>VNQ_MaxLoss</vt:lpstr>
      <vt:lpstr>VNQ_Name</vt:lpstr>
      <vt:lpstr>VNQ_Purpose</vt:lpstr>
      <vt:lpstr>VNQ_Quote</vt:lpstr>
      <vt:lpstr>VNQ_Sector</vt:lpstr>
      <vt:lpstr>VNQ_Yield</vt:lpstr>
      <vt:lpstr>VNQI_Class</vt:lpstr>
      <vt:lpstr>VNQI_MaxLoss</vt:lpstr>
      <vt:lpstr>VNQI_Name</vt:lpstr>
      <vt:lpstr>VNQI_Purpose</vt:lpstr>
      <vt:lpstr>VNQI_Quote</vt:lpstr>
      <vt:lpstr>VNQI_Sector</vt:lpstr>
      <vt:lpstr>VNQI_Yield</vt:lpstr>
      <vt:lpstr>VOE_Class</vt:lpstr>
      <vt:lpstr>VOE_MaxLoss</vt:lpstr>
      <vt:lpstr>VOE_Name</vt:lpstr>
      <vt:lpstr>VOE_Purpose</vt:lpstr>
      <vt:lpstr>VOE_Quote</vt:lpstr>
      <vt:lpstr>VOE_Sector</vt:lpstr>
      <vt:lpstr>VOE_Yield</vt:lpstr>
      <vt:lpstr>VPU_Class</vt:lpstr>
      <vt:lpstr>VPU_MaxLoss</vt:lpstr>
      <vt:lpstr>VPU_Name</vt:lpstr>
      <vt:lpstr>VPU_Purpose</vt:lpstr>
      <vt:lpstr>VPU_Quote</vt:lpstr>
      <vt:lpstr>VPU_Sector</vt:lpstr>
      <vt:lpstr>VPU_Yield</vt:lpstr>
      <vt:lpstr>VRP_Class</vt:lpstr>
      <vt:lpstr>VRP_MaxLoss</vt:lpstr>
      <vt:lpstr>VRP_Name</vt:lpstr>
      <vt:lpstr>VRP_Purpose</vt:lpstr>
      <vt:lpstr>VRP_Quote</vt:lpstr>
      <vt:lpstr>VRP_Sector</vt:lpstr>
      <vt:lpstr>VRP_Yield</vt:lpstr>
      <vt:lpstr>VSCSX_Class</vt:lpstr>
      <vt:lpstr>VSCSX_MaxLoss</vt:lpstr>
      <vt:lpstr>VSCSX_Name</vt:lpstr>
      <vt:lpstr>VSCSX_Purpose</vt:lpstr>
      <vt:lpstr>VSCSX_Quote</vt:lpstr>
      <vt:lpstr>VSCSX_Sector</vt:lpstr>
      <vt:lpstr>VSCSX_Yield</vt:lpstr>
      <vt:lpstr>VSGAX_Class</vt:lpstr>
      <vt:lpstr>VSGAX_MaxLoss</vt:lpstr>
      <vt:lpstr>VSGAX_Name</vt:lpstr>
      <vt:lpstr>VSGAX_Purpose</vt:lpstr>
      <vt:lpstr>VSGAX_Quote</vt:lpstr>
      <vt:lpstr>VSGAX_Sector</vt:lpstr>
      <vt:lpstr>VSGAX_Yield</vt:lpstr>
      <vt:lpstr>VSMAX_Class</vt:lpstr>
      <vt:lpstr>VSMAX_MaxLoss</vt:lpstr>
      <vt:lpstr>VSMAX_Name</vt:lpstr>
      <vt:lpstr>VSMAX_Purpose</vt:lpstr>
      <vt:lpstr>VSMAX_Quote</vt:lpstr>
      <vt:lpstr>VSMAX_Sector</vt:lpstr>
      <vt:lpstr>VSMAX_Yield</vt:lpstr>
      <vt:lpstr>VSS_Class</vt:lpstr>
      <vt:lpstr>VSS_MaxLoss</vt:lpstr>
      <vt:lpstr>VSS_Name</vt:lpstr>
      <vt:lpstr>VSS_Purpose</vt:lpstr>
      <vt:lpstr>VSS_Quote</vt:lpstr>
      <vt:lpstr>VSS_Sector</vt:lpstr>
      <vt:lpstr>VSS_Yield</vt:lpstr>
      <vt:lpstr>VT_Class</vt:lpstr>
      <vt:lpstr>VT_MaxLoss</vt:lpstr>
      <vt:lpstr>VT_Name</vt:lpstr>
      <vt:lpstr>VT_Purpose</vt:lpstr>
      <vt:lpstr>VT_Quote</vt:lpstr>
      <vt:lpstr>VT_Sector</vt:lpstr>
      <vt:lpstr>VT_Yield</vt:lpstr>
      <vt:lpstr>VTI_Class</vt:lpstr>
      <vt:lpstr>VTI_MaxLoss</vt:lpstr>
      <vt:lpstr>VTI_Name</vt:lpstr>
      <vt:lpstr>VTI_Purpose</vt:lpstr>
      <vt:lpstr>VTI_Quote</vt:lpstr>
      <vt:lpstr>VTI_Sector</vt:lpstr>
      <vt:lpstr>VTI_Yield</vt:lpstr>
      <vt:lpstr>VTIP_Class</vt:lpstr>
      <vt:lpstr>VTIP_MaxLoss</vt:lpstr>
      <vt:lpstr>VTIP_Name</vt:lpstr>
      <vt:lpstr>VTIP_Purpose</vt:lpstr>
      <vt:lpstr>VTIP_Quote</vt:lpstr>
      <vt:lpstr>VTIP_Sector</vt:lpstr>
      <vt:lpstr>VTIP_Yield</vt:lpstr>
      <vt:lpstr>VTRIX_Class</vt:lpstr>
      <vt:lpstr>VTRIX_MaxLoss</vt:lpstr>
      <vt:lpstr>VTRIX_Name</vt:lpstr>
      <vt:lpstr>VTRIX_Purpose</vt:lpstr>
      <vt:lpstr>VTRIX_Quote</vt:lpstr>
      <vt:lpstr>VTRIX_Sector</vt:lpstr>
      <vt:lpstr>VTRIX_Yield</vt:lpstr>
      <vt:lpstr>VTSAX_Class</vt:lpstr>
      <vt:lpstr>VTSAX_MaxLoss</vt:lpstr>
      <vt:lpstr>VTSAX_Name</vt:lpstr>
      <vt:lpstr>VTSAX_Purpose</vt:lpstr>
      <vt:lpstr>VTSAX_Quote</vt:lpstr>
      <vt:lpstr>VTSAX_Sector</vt:lpstr>
      <vt:lpstr>VTSAX_Yield</vt:lpstr>
      <vt:lpstr>VTV_Class</vt:lpstr>
      <vt:lpstr>VTV_MaxLoss</vt:lpstr>
      <vt:lpstr>VTV_Name</vt:lpstr>
      <vt:lpstr>VTV_Purpose</vt:lpstr>
      <vt:lpstr>VTV_Quote</vt:lpstr>
      <vt:lpstr>VTV_Sector</vt:lpstr>
      <vt:lpstr>VTV_Yield</vt:lpstr>
      <vt:lpstr>VTWAX_Class</vt:lpstr>
      <vt:lpstr>VTWAX_MaxLoss</vt:lpstr>
      <vt:lpstr>VTWAX_Name</vt:lpstr>
      <vt:lpstr>VTWAX_Purpose</vt:lpstr>
      <vt:lpstr>VTWAX_Quote</vt:lpstr>
      <vt:lpstr>VTWAX_Sector</vt:lpstr>
      <vt:lpstr>VTWAX_Yield</vt:lpstr>
      <vt:lpstr>VTWO_Class</vt:lpstr>
      <vt:lpstr>VTWO_MaxLoss</vt:lpstr>
      <vt:lpstr>VTWO_Name</vt:lpstr>
      <vt:lpstr>VTWO_Purpose</vt:lpstr>
      <vt:lpstr>VTWO_Quote</vt:lpstr>
      <vt:lpstr>VTWO_Sector</vt:lpstr>
      <vt:lpstr>VTWO_Yield</vt:lpstr>
      <vt:lpstr>VWEHX_Class</vt:lpstr>
      <vt:lpstr>VWEHX_MaxLoss</vt:lpstr>
      <vt:lpstr>VWEHX_Name</vt:lpstr>
      <vt:lpstr>VWEHX_Purpose</vt:lpstr>
      <vt:lpstr>VWEHX_Quote</vt:lpstr>
      <vt:lpstr>VWEHX_Sector</vt:lpstr>
      <vt:lpstr>VWEHX_Yield</vt:lpstr>
      <vt:lpstr>VWINX_Class</vt:lpstr>
      <vt:lpstr>VWINX_MaxLoss</vt:lpstr>
      <vt:lpstr>VWINX_Name</vt:lpstr>
      <vt:lpstr>VWINX_Purpose</vt:lpstr>
      <vt:lpstr>VWINX_Quote</vt:lpstr>
      <vt:lpstr>VWINX_Sector</vt:lpstr>
      <vt:lpstr>VWINX_Yield</vt:lpstr>
      <vt:lpstr>VWO_Class</vt:lpstr>
      <vt:lpstr>VWO_MaxLoss</vt:lpstr>
      <vt:lpstr>VWO_Name</vt:lpstr>
      <vt:lpstr>VWO_Purpose</vt:lpstr>
      <vt:lpstr>VWO_Quote</vt:lpstr>
      <vt:lpstr>VWO_Sector</vt:lpstr>
      <vt:lpstr>VWO_Yield</vt:lpstr>
      <vt:lpstr>VWOB_Class</vt:lpstr>
      <vt:lpstr>VWOB_MaxLoss</vt:lpstr>
      <vt:lpstr>VWOB_Name</vt:lpstr>
      <vt:lpstr>VWOB_Purpose</vt:lpstr>
      <vt:lpstr>VWOB_Quote</vt:lpstr>
      <vt:lpstr>VWOB_Sector</vt:lpstr>
      <vt:lpstr>VWOB_Yield</vt:lpstr>
      <vt:lpstr>VWUSX_Class</vt:lpstr>
      <vt:lpstr>VWUSX_MaxLoss</vt:lpstr>
      <vt:lpstr>VWUSX_Name</vt:lpstr>
      <vt:lpstr>VWUSX_Purpose</vt:lpstr>
      <vt:lpstr>VWUSX_Quote</vt:lpstr>
      <vt:lpstr>VWUSX_Sector</vt:lpstr>
      <vt:lpstr>VWUSX_Yield</vt:lpstr>
      <vt:lpstr>VXUS_Class</vt:lpstr>
      <vt:lpstr>VXUS_MaxLoss</vt:lpstr>
      <vt:lpstr>VXUS_Name</vt:lpstr>
      <vt:lpstr>VXUS_Purpose</vt:lpstr>
      <vt:lpstr>VXUS_Quote</vt:lpstr>
      <vt:lpstr>VXUS_Sector</vt:lpstr>
      <vt:lpstr>VXUS_Yield</vt:lpstr>
      <vt:lpstr>VYM_Class</vt:lpstr>
      <vt:lpstr>VYM_MaxLoss</vt:lpstr>
      <vt:lpstr>VYM_Name</vt:lpstr>
      <vt:lpstr>VYM_Purpose</vt:lpstr>
      <vt:lpstr>VYM_Quote</vt:lpstr>
      <vt:lpstr>VYM_Sector</vt:lpstr>
      <vt:lpstr>VYM_Yield</vt:lpstr>
      <vt:lpstr>WBND_Class</vt:lpstr>
      <vt:lpstr>WBND_MaxLoss</vt:lpstr>
      <vt:lpstr>WBND_Name</vt:lpstr>
      <vt:lpstr>WBND_Purpose</vt:lpstr>
      <vt:lpstr>WBND_Quote</vt:lpstr>
      <vt:lpstr>WBND_Sector</vt:lpstr>
      <vt:lpstr>WBND_Yield</vt:lpstr>
      <vt:lpstr>XEL_Class</vt:lpstr>
      <vt:lpstr>XEL_MaxLoss</vt:lpstr>
      <vt:lpstr>XEL_Name</vt:lpstr>
      <vt:lpstr>XEL_Purpose</vt:lpstr>
      <vt:lpstr>XEL_Quote</vt:lpstr>
      <vt:lpstr>XEL_Sector</vt:lpstr>
      <vt:lpstr>XEL_Yield</vt:lpstr>
      <vt:lpstr>XLC_Class</vt:lpstr>
      <vt:lpstr>XLC_MaxLoss</vt:lpstr>
      <vt:lpstr>XLC_Name</vt:lpstr>
      <vt:lpstr>XLC_Purpose</vt:lpstr>
      <vt:lpstr>XLC_Quote</vt:lpstr>
      <vt:lpstr>XLC_Sector</vt:lpstr>
      <vt:lpstr>XLC_Yield</vt:lpstr>
      <vt:lpstr>XLE_Class</vt:lpstr>
      <vt:lpstr>XLE_MaxLoss</vt:lpstr>
      <vt:lpstr>XLE_Name</vt:lpstr>
      <vt:lpstr>XLE_Purpose</vt:lpstr>
      <vt:lpstr>XLE_Quote</vt:lpstr>
      <vt:lpstr>XLE_Sector</vt:lpstr>
      <vt:lpstr>XLE_Yield</vt:lpstr>
      <vt:lpstr>XLV_Class</vt:lpstr>
      <vt:lpstr>XLV_MaxLoss</vt:lpstr>
      <vt:lpstr>XLV_Name</vt:lpstr>
      <vt:lpstr>XLV_Purpose</vt:lpstr>
      <vt:lpstr>XLV_Quote</vt:lpstr>
      <vt:lpstr>XLV_Sector</vt:lpstr>
      <vt:lpstr>XLV_Yield</vt:lpstr>
      <vt:lpstr>XSLV_Class</vt:lpstr>
      <vt:lpstr>XSLV_MaxLoss</vt:lpstr>
      <vt:lpstr>XSLV_Name</vt:lpstr>
      <vt:lpstr>XSLV_Purpose</vt:lpstr>
      <vt:lpstr>XSLV_Quote</vt:lpstr>
      <vt:lpstr>XSLV_Sector</vt:lpstr>
      <vt:lpstr>XSLV_Yield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2021-03-13T09:13:46Z</dcterms:modified>
</cp:coreProperties>
</file>